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Eva\Desktop\pošta\"/>
    </mc:Choice>
  </mc:AlternateContent>
  <bookViews>
    <workbookView xWindow="0" yWindow="0" windowWidth="0" windowHeight="0" firstSheet="1" activeTab="1"/>
  </bookViews>
  <sheets>
    <sheet name="Rekapitulace stavby" sheetId="1" state="veryHidden" r:id="rId1"/>
    <sheet name="Prehrada4 - Chata č.4-nát...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'Prehrada4 - Chata č.4-nát...'!$C$122:$K$220</definedName>
    <definedName name="_xlnm.Print_Area" localSheetId="1">'Prehrada4 - Chata č.4-nát...'!$C$4:$J$76,'Prehrada4 - Chata č.4-nát...'!$C$82:$J$106,'Prehrada4 - Chata č.4-nát...'!$C$112:$K$220</definedName>
    <definedName name="_xlnm.Print_Titles" localSheetId="1">'Prehrada4 - Chata č.4-nát...'!$122:$122</definedName>
  </definedNames>
  <calcPr/>
</workbook>
</file>

<file path=xl/calcChain.xml><?xml version="1.0" encoding="utf-8"?>
<calcChain xmlns="http://schemas.openxmlformats.org/spreadsheetml/2006/main">
  <c i="2" l="1" r="J35"/>
  <c r="J34"/>
  <c i="1" r="AY95"/>
  <c i="2" r="J33"/>
  <c i="1" r="AX95"/>
  <c i="2" r="BI220"/>
  <c r="BH220"/>
  <c r="BG220"/>
  <c r="BF220"/>
  <c r="T220"/>
  <c r="T219"/>
  <c r="T218"/>
  <c r="R220"/>
  <c r="R219"/>
  <c r="R218"/>
  <c r="P220"/>
  <c r="P219"/>
  <c r="P218"/>
  <c r="BI217"/>
  <c r="BH217"/>
  <c r="BG217"/>
  <c r="BF217"/>
  <c r="T217"/>
  <c r="R217"/>
  <c r="P217"/>
  <c r="BI215"/>
  <c r="BH215"/>
  <c r="BG215"/>
  <c r="BF215"/>
  <c r="T215"/>
  <c r="R215"/>
  <c r="P215"/>
  <c r="BI213"/>
  <c r="BH213"/>
  <c r="BG213"/>
  <c r="BF213"/>
  <c r="T213"/>
  <c r="R213"/>
  <c r="P213"/>
  <c r="BI211"/>
  <c r="BH211"/>
  <c r="BG211"/>
  <c r="BF211"/>
  <c r="T211"/>
  <c r="R211"/>
  <c r="P211"/>
  <c r="BI210"/>
  <c r="BH210"/>
  <c r="BG210"/>
  <c r="BF210"/>
  <c r="T210"/>
  <c r="R210"/>
  <c r="P210"/>
  <c r="BI209"/>
  <c r="BH209"/>
  <c r="BG209"/>
  <c r="BF209"/>
  <c r="T209"/>
  <c r="R209"/>
  <c r="P209"/>
  <c r="BI208"/>
  <c r="BH208"/>
  <c r="BG208"/>
  <c r="BF208"/>
  <c r="T208"/>
  <c r="R208"/>
  <c r="P208"/>
  <c r="BI202"/>
  <c r="BH202"/>
  <c r="BG202"/>
  <c r="BF202"/>
  <c r="T202"/>
  <c r="R202"/>
  <c r="P202"/>
  <c r="BI201"/>
  <c r="BH201"/>
  <c r="BG201"/>
  <c r="BF201"/>
  <c r="T201"/>
  <c r="R201"/>
  <c r="P201"/>
  <c r="BI200"/>
  <c r="BH200"/>
  <c r="BG200"/>
  <c r="BF200"/>
  <c r="T200"/>
  <c r="R200"/>
  <c r="P200"/>
  <c r="BI193"/>
  <c r="BH193"/>
  <c r="BG193"/>
  <c r="BF193"/>
  <c r="T193"/>
  <c r="R193"/>
  <c r="P193"/>
  <c r="BI188"/>
  <c r="BH188"/>
  <c r="BG188"/>
  <c r="BF188"/>
  <c r="T188"/>
  <c r="R188"/>
  <c r="P188"/>
  <c r="BI186"/>
  <c r="BH186"/>
  <c r="BG186"/>
  <c r="BF186"/>
  <c r="T186"/>
  <c r="R186"/>
  <c r="P186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69"/>
  <c r="BH169"/>
  <c r="BG169"/>
  <c r="BF169"/>
  <c r="T169"/>
  <c r="R169"/>
  <c r="P169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3"/>
  <c r="BH163"/>
  <c r="BG163"/>
  <c r="BF163"/>
  <c r="T163"/>
  <c r="R163"/>
  <c r="P163"/>
  <c r="BI161"/>
  <c r="BH161"/>
  <c r="BG161"/>
  <c r="BF161"/>
  <c r="T161"/>
  <c r="R161"/>
  <c r="P161"/>
  <c r="BI159"/>
  <c r="BH159"/>
  <c r="BG159"/>
  <c r="BF159"/>
  <c r="T159"/>
  <c r="R159"/>
  <c r="P159"/>
  <c r="BI156"/>
  <c r="BH156"/>
  <c r="BG156"/>
  <c r="BF156"/>
  <c r="T156"/>
  <c r="T155"/>
  <c r="R156"/>
  <c r="R155"/>
  <c r="P156"/>
  <c r="P155"/>
  <c r="BI154"/>
  <c r="BH154"/>
  <c r="BG154"/>
  <c r="BF154"/>
  <c r="T154"/>
  <c r="R154"/>
  <c r="P154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8"/>
  <c r="BH148"/>
  <c r="BG148"/>
  <c r="BF148"/>
  <c r="T148"/>
  <c r="R148"/>
  <c r="P148"/>
  <c r="BI146"/>
  <c r="BH146"/>
  <c r="BG146"/>
  <c r="BF146"/>
  <c r="T146"/>
  <c r="R146"/>
  <c r="P146"/>
  <c r="BI145"/>
  <c r="BH145"/>
  <c r="BG145"/>
  <c r="BF145"/>
  <c r="T145"/>
  <c r="R145"/>
  <c r="P145"/>
  <c r="BI142"/>
  <c r="BH142"/>
  <c r="BG142"/>
  <c r="BF142"/>
  <c r="T142"/>
  <c r="R142"/>
  <c r="P142"/>
  <c r="BI140"/>
  <c r="BH140"/>
  <c r="BG140"/>
  <c r="BF140"/>
  <c r="T140"/>
  <c r="R140"/>
  <c r="P140"/>
  <c r="BI138"/>
  <c r="BH138"/>
  <c r="BG138"/>
  <c r="BF138"/>
  <c r="T138"/>
  <c r="R138"/>
  <c r="P138"/>
  <c r="BI137"/>
  <c r="BH137"/>
  <c r="BG137"/>
  <c r="BF137"/>
  <c r="T137"/>
  <c r="R137"/>
  <c r="P137"/>
  <c r="BI133"/>
  <c r="BH133"/>
  <c r="BG133"/>
  <c r="BF133"/>
  <c r="T133"/>
  <c r="R133"/>
  <c r="P133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6"/>
  <c r="BH126"/>
  <c r="BG126"/>
  <c r="BF126"/>
  <c r="T126"/>
  <c r="R126"/>
  <c r="P126"/>
  <c r="J120"/>
  <c r="J119"/>
  <c r="F119"/>
  <c r="F117"/>
  <c r="E115"/>
  <c r="J90"/>
  <c r="J89"/>
  <c r="F89"/>
  <c r="F87"/>
  <c r="E85"/>
  <c r="J16"/>
  <c r="E16"/>
  <c r="F120"/>
  <c r="J15"/>
  <c r="J10"/>
  <c r="J117"/>
  <c i="1" r="L90"/>
  <c r="AM90"/>
  <c r="AM89"/>
  <c r="L89"/>
  <c r="AM87"/>
  <c r="L87"/>
  <c r="L85"/>
  <c r="L84"/>
  <c i="2" r="BK213"/>
  <c r="BK193"/>
  <c r="BK181"/>
  <c r="BK174"/>
  <c r="J156"/>
  <c r="BK146"/>
  <c r="J138"/>
  <c r="J220"/>
  <c r="BK202"/>
  <c r="J193"/>
  <c r="J176"/>
  <c r="BK161"/>
  <c r="J146"/>
  <c r="J208"/>
  <c r="J184"/>
  <c r="J181"/>
  <c r="BK169"/>
  <c r="BK156"/>
  <c r="J148"/>
  <c r="BK140"/>
  <c r="BK129"/>
  <c r="J217"/>
  <c r="BK188"/>
  <c r="BK173"/>
  <c r="BK154"/>
  <c r="BK152"/>
  <c r="J129"/>
  <c r="BK220"/>
  <c r="J202"/>
  <c r="BK182"/>
  <c r="BK175"/>
  <c r="J166"/>
  <c r="BK148"/>
  <c r="J140"/>
  <c r="J128"/>
  <c r="J213"/>
  <c r="J188"/>
  <c r="J165"/>
  <c r="BK151"/>
  <c r="BK145"/>
  <c r="BK217"/>
  <c r="BK200"/>
  <c r="BK159"/>
  <c r="J152"/>
  <c r="J145"/>
  <c r="BK133"/>
  <c r="J210"/>
  <c r="J200"/>
  <c r="J159"/>
  <c r="BK210"/>
  <c r="J133"/>
  <c r="J209"/>
  <c r="J183"/>
  <c r="BK167"/>
  <c r="J150"/>
  <c r="J142"/>
  <c r="J137"/>
  <c r="BK215"/>
  <c r="BK211"/>
  <c r="J186"/>
  <c r="J182"/>
  <c r="J163"/>
  <c r="BK150"/>
  <c r="BK126"/>
  <c r="BK209"/>
  <c r="BK186"/>
  <c r="BK176"/>
  <c r="J174"/>
  <c r="BK163"/>
  <c r="BK138"/>
  <c r="BK128"/>
  <c r="J211"/>
  <c r="BK201"/>
  <c r="BK165"/>
  <c r="J173"/>
  <c r="J154"/>
  <c r="BK166"/>
  <c r="J130"/>
  <c r="J215"/>
  <c r="BK183"/>
  <c r="J175"/>
  <c r="J167"/>
  <c r="J151"/>
  <c r="BK142"/>
  <c r="BK137"/>
  <c r="J126"/>
  <c r="BK208"/>
  <c r="BK184"/>
  <c r="J169"/>
  <c r="J201"/>
  <c r="J161"/>
  <c r="BK130"/>
  <c i="1" r="AS94"/>
  <c i="2" l="1" r="BK125"/>
  <c r="BK139"/>
  <c r="J139"/>
  <c r="J98"/>
  <c r="BK168"/>
  <c r="J168"/>
  <c r="J103"/>
  <c r="T125"/>
  <c r="P158"/>
  <c r="R125"/>
  <c r="P132"/>
  <c r="T132"/>
  <c r="R139"/>
  <c r="BK149"/>
  <c r="J149"/>
  <c r="J99"/>
  <c r="T149"/>
  <c r="P168"/>
  <c r="R168"/>
  <c r="P125"/>
  <c r="BK132"/>
  <c r="J132"/>
  <c r="J97"/>
  <c r="R132"/>
  <c r="P139"/>
  <c r="T139"/>
  <c r="P149"/>
  <c r="R149"/>
  <c r="BK158"/>
  <c r="J158"/>
  <c r="J102"/>
  <c r="R158"/>
  <c r="T158"/>
  <c r="T168"/>
  <c r="BK155"/>
  <c r="J155"/>
  <c r="J100"/>
  <c r="BK219"/>
  <c r="BK218"/>
  <c r="J218"/>
  <c r="J104"/>
  <c r="J87"/>
  <c r="BE151"/>
  <c r="BE169"/>
  <c r="BE140"/>
  <c r="BE145"/>
  <c r="BE167"/>
  <c r="BE174"/>
  <c r="BE182"/>
  <c r="BE161"/>
  <c r="BE183"/>
  <c r="BE186"/>
  <c r="BE215"/>
  <c r="F90"/>
  <c r="BE133"/>
  <c r="BE137"/>
  <c r="BE142"/>
  <c r="BE150"/>
  <c r="BE154"/>
  <c r="BE165"/>
  <c r="BE166"/>
  <c r="BE202"/>
  <c r="BE210"/>
  <c r="BE213"/>
  <c r="BE130"/>
  <c r="BE156"/>
  <c r="BE173"/>
  <c r="BE175"/>
  <c r="BE184"/>
  <c r="BE188"/>
  <c r="BE193"/>
  <c r="BE209"/>
  <c r="BE220"/>
  <c r="BE126"/>
  <c r="BE128"/>
  <c r="BE129"/>
  <c r="BE138"/>
  <c r="BE146"/>
  <c r="BE148"/>
  <c r="BE152"/>
  <c r="BE159"/>
  <c r="BE163"/>
  <c r="BE176"/>
  <c r="BE181"/>
  <c r="BE200"/>
  <c r="BE201"/>
  <c r="BE208"/>
  <c r="BE211"/>
  <c r="BE217"/>
  <c r="F34"/>
  <c i="1" r="BC95"/>
  <c r="BC94"/>
  <c r="AY94"/>
  <c i="2" r="F32"/>
  <c i="1" r="BA95"/>
  <c r="BA94"/>
  <c r="W30"/>
  <c i="2" r="F35"/>
  <c i="1" r="BD95"/>
  <c r="BD94"/>
  <c r="W33"/>
  <c i="2" r="J32"/>
  <c i="1" r="AW95"/>
  <c i="2" r="F33"/>
  <c i="1" r="BB95"/>
  <c r="BB94"/>
  <c r="W31"/>
  <c i="2" l="1" r="R157"/>
  <c r="P124"/>
  <c r="T157"/>
  <c r="R124"/>
  <c r="R123"/>
  <c r="T124"/>
  <c r="T123"/>
  <c r="P157"/>
  <c r="BK124"/>
  <c r="J125"/>
  <c r="J96"/>
  <c r="BK157"/>
  <c r="J157"/>
  <c r="J101"/>
  <c r="J219"/>
  <c r="J105"/>
  <c i="1" r="AX94"/>
  <c r="AW94"/>
  <c r="AK30"/>
  <c i="2" r="F31"/>
  <c i="1" r="AZ95"/>
  <c r="AZ94"/>
  <c r="W29"/>
  <c r="W32"/>
  <c i="2" r="J31"/>
  <c i="1" r="AV95"/>
  <c r="AT95"/>
  <c i="2" l="1" r="BK123"/>
  <c r="J123"/>
  <c r="J94"/>
  <c r="P123"/>
  <c i="1" r="AU95"/>
  <c i="2" r="J124"/>
  <c r="J95"/>
  <c i="1" r="AU94"/>
  <c r="AV94"/>
  <c r="AK29"/>
  <c i="2" l="1" r="J28"/>
  <c i="1" r="AG95"/>
  <c r="AG94"/>
  <c r="AK26"/>
  <c r="AT94"/>
  <c i="2" l="1" r="J37"/>
  <c i="1" r="AN94"/>
  <c r="AN95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<sst xmlns="http://schemas.openxmlformats.org/spreadsheetml/2006/main">
  <si>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</si>
  <si>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</si>
  <si>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</si>
  <si>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</si>
  <si>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</si>
  <si>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{fb6a416b-ca7f-4fac-95e3-d211e2304b93}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</si>
  <si>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</si>
  <si>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</si>
  <si>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</si>
  <si>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</si>
  <si>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</si>
  <si>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</si>
  <si>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</si>
  <si>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</si>
  <si>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Prehrada4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</si>
  <si>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</si>
  <si>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</si>
  <si>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Chata č.4-nátěr rekreační chaty MMB</t>
  </si>
  <si>
    <t>KSO:</t>
  </si>
  <si>
    <t>CC-CZ:</t>
  </si>
  <si>
    <t>Místo:</t>
  </si>
  <si>
    <t>Brněnská přehrada-Rakovec</t>
  </si>
  <si>
    <t>Datum:</t>
  </si>
  <si>
    <t>30. 3. 2025</t>
  </si>
  <si>
    <t>Zadavatel:</t>
  </si>
  <si>
    <t>IČ:</t>
  </si>
  <si>
    <t>MmBrna, OSM, Husova 3, Brno</t>
  </si>
  <si>
    <t>DIČ:</t>
  </si>
  <si>
    <t>Uchazeč:</t>
  </si>
  <si>
    <t>Vyplň údaj</t>
  </si>
  <si>
    <t>Projektant:</t>
  </si>
  <si>
    <t>Radka Volková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</si>
  <si>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</si>
  <si>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</si>
  <si>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</si>
  <si>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</si>
  <si>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</si>
  <si>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</si>
  <si>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</si>
  <si>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</si>
  <si>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</si>
  <si>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</si>
  <si>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</si>
  <si>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</si>
  <si>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</si>
  <si>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</si>
  <si>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</si>
  <si>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</si>
  <si>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</si>
  <si>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</si>
  <si>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</si>
  <si>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</si>
  <si>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</si>
  <si>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</si>
  <si>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</si>
  <si>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</si>
  <si>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</si>
  <si>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</si>
  <si>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</si>
  <si>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</si>
  <si>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</si>
  <si>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</si>
  <si>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</si>
  <si>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</si>
  <si>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</si>
  <si>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</si>
  <si>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</si>
  <si>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</si>
  <si>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</si>
  <si>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</si>
  <si>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</si>
  <si>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</si>
  <si>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</si>
  <si>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</si>
  <si>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</si>
  <si>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</si>
  <si>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</si>
  <si>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</si>
  <si>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</si>
  <si>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</si>
  <si>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</si>
  <si>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</si>
  <si>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</si>
  <si>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</si>
  <si>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</si>
  <si>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</si>
  <si>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</si>
  <si>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</si>
  <si>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</si>
  <si>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</si>
  <si>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</si>
  <si>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6 - Úpravy povrchů, podlahy a osazování výplní</t>
  </si>
  <si>
    <t xml:space="preserve">    9 - Ostatní konstrukce a práce, bourání</t>
  </si>
  <si>
    <t xml:space="preserve">    997 - Doprava suti a vybouraných hmot</t>
  </si>
  <si>
    <t xml:space="preserve">    998 - Přesun hmot</t>
  </si>
  <si>
    <t>PSV - Práce a dodávky PSV</t>
  </si>
  <si>
    <t xml:space="preserve">    764 - Konstrukce klempířské</t>
  </si>
  <si>
    <t xml:space="preserve">    783 - Dokončovací práce - nátěry</t>
  </si>
  <si>
    <t>VRN - Vedlejší rozpočtové náklady</t>
  </si>
  <si>
    <t xml:space="preserve">    VRN3 - Zařízení staveniště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</si>
  <si>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</si>
  <si>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</si>
  <si>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</si>
  <si>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</si>
  <si>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</si>
  <si>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</si>
  <si>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</si>
  <si>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</si>
  <si>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</si>
  <si>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</si>
  <si>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</si>
  <si>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</si>
  <si>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</si>
  <si>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</si>
  <si>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</si>
  <si>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</si>
  <si>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</si>
  <si>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</si>
  <si>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122211101</t>
  </si>
  <si>
    <t>Odkopávky a prokopávky v hornině třídy těžitelnosti I, skupiny 3 ručně</t>
  </si>
  <si>
    <t>m3</t>
  </si>
  <si>
    <t>CS ÚRS 2025 01</t>
  </si>
  <si>
    <t>4</t>
  </si>
  <si>
    <t>-12178850</t>
  </si>
  <si>
    <t>VV</t>
  </si>
  <si>
    <t>9,5*0,2*2</t>
  </si>
  <si>
    <t>162211311</t>
  </si>
  <si>
    <t>Vodorovné přemístění výkopku z horniny třídy těžitelnosti I skupiny 1 až 3 stavebním kolečkem do 10 m</t>
  </si>
  <si>
    <t>-1657120307</t>
  </si>
  <si>
    <t>3</t>
  </si>
  <si>
    <t>171111103</t>
  </si>
  <si>
    <t>Uložení sypaniny kolem chaty-srovnání zhutněných ručně</t>
  </si>
  <si>
    <t>-2120472120</t>
  </si>
  <si>
    <t>181912112</t>
  </si>
  <si>
    <t>Úprava pláně kolem chaty se zhutněním ručně</t>
  </si>
  <si>
    <t>m2</t>
  </si>
  <si>
    <t>895458044</t>
  </si>
  <si>
    <t>(9,4*2+6,8)*2</t>
  </si>
  <si>
    <t>6</t>
  </si>
  <si>
    <t>Úpravy povrchů, podlahy a osazování výplní</t>
  </si>
  <si>
    <t>5</t>
  </si>
  <si>
    <t>622335101</t>
  </si>
  <si>
    <t>Oprava cementové hladké omítky vnějších stěn v rozsahu do 10 %</t>
  </si>
  <si>
    <t>-517566129</t>
  </si>
  <si>
    <t>9,2*0,6+1,2*0,6*2*0,5+9,2*1,7-0,9*0,6*2</t>
  </si>
  <si>
    <t>3,7*0,6*2+3,7*1,15*2</t>
  </si>
  <si>
    <t>Součet</t>
  </si>
  <si>
    <t>637111113</t>
  </si>
  <si>
    <t>Okapový chodník ze štěrkopísku tl 200 mm s udusáním</t>
  </si>
  <si>
    <t>539563087</t>
  </si>
  <si>
    <t>7</t>
  </si>
  <si>
    <t>637211124</t>
  </si>
  <si>
    <t>Okapový chodník z betonových dlaždic tl 50 mm kladených do písku se zalitím spár MC-35%</t>
  </si>
  <si>
    <t>-1739707805</t>
  </si>
  <si>
    <t>9</t>
  </si>
  <si>
    <t>Ostatní konstrukce a práce, bourání</t>
  </si>
  <si>
    <t>8</t>
  </si>
  <si>
    <t>941111121</t>
  </si>
  <si>
    <t>Montáž lešení řadového trubkového lehkého s podlahami zatížení do 200 kg/m2 š od 0,9 do 1,2 m v do 10 m</t>
  </si>
  <si>
    <t>1128552938</t>
  </si>
  <si>
    <t>(9,2+3,0)*5,1+12,2*4,0+7,4*6,6*2</t>
  </si>
  <si>
    <t>941111221</t>
  </si>
  <si>
    <t>Příplatek k lešení řadovému trubkovému lehkému s podlahami do 200 kg/m2 š od 0,9 do 1,2 m v 10 m za každý den použití</t>
  </si>
  <si>
    <t>29172877</t>
  </si>
  <si>
    <t>208,7</t>
  </si>
  <si>
    <t>208,7*30 'Přepočtené koeficientem množství</t>
  </si>
  <si>
    <t>10</t>
  </si>
  <si>
    <t>941111821</t>
  </si>
  <si>
    <t>Demontáž lešení řadového trubkového lehkého s podlahami zatížení do 200 kg/m2 š od 0,9 do 1,2 m v do 10 m</t>
  </si>
  <si>
    <t>-1920380720</t>
  </si>
  <si>
    <t>11</t>
  </si>
  <si>
    <t>941-pc 1</t>
  </si>
  <si>
    <t>Vyčištění kolem objektu po zkončení prací</t>
  </si>
  <si>
    <t>sada</t>
  </si>
  <si>
    <t>2118567112</t>
  </si>
  <si>
    <t>965081333</t>
  </si>
  <si>
    <t>Rozebrání poškozeného okapového chodníku</t>
  </si>
  <si>
    <t>1250348945</t>
  </si>
  <si>
    <t>997</t>
  </si>
  <si>
    <t>Doprava suti a vybouraných hmot</t>
  </si>
  <si>
    <t>13</t>
  </si>
  <si>
    <t>997013151</t>
  </si>
  <si>
    <t>Vnitrostaveništní doprava suti a vybouraných hmot pro budovy v do 6 m s omezením mechanizace</t>
  </si>
  <si>
    <t>t</t>
  </si>
  <si>
    <t>-2081710641</t>
  </si>
  <si>
    <t>14</t>
  </si>
  <si>
    <t>997013501</t>
  </si>
  <si>
    <t>Odvoz suti a vybouraných hmot na skládku nebo meziskládku do 1 km se složením</t>
  </si>
  <si>
    <t>1375565405</t>
  </si>
  <si>
    <t>15</t>
  </si>
  <si>
    <t>997013511</t>
  </si>
  <si>
    <t>Odvoz suti a vybouraných hmot z meziskládky na skládku do 1 km s naložením a se složením</t>
  </si>
  <si>
    <t>1641257929</t>
  </si>
  <si>
    <t>0,627*19 'Přepočtené koeficientem množství</t>
  </si>
  <si>
    <t>16</t>
  </si>
  <si>
    <t>997013601</t>
  </si>
  <si>
    <t>Poplatek za uložení na skládce (skládkovné) stavebního odpadu betonového kód odpadu 17 01 01</t>
  </si>
  <si>
    <t>-1725438692</t>
  </si>
  <si>
    <t>998</t>
  </si>
  <si>
    <t>Přesun hmot</t>
  </si>
  <si>
    <t>17</t>
  </si>
  <si>
    <t>998018001</t>
  </si>
  <si>
    <t>Přesun hmot pro budovy ruční pro budovy v do 6 m</t>
  </si>
  <si>
    <t>-533384096</t>
  </si>
  <si>
    <t>PSV</t>
  </si>
  <si>
    <t>Práce a dodávky PSV</t>
  </si>
  <si>
    <t>764</t>
  </si>
  <si>
    <t>Konstrukce klempířské</t>
  </si>
  <si>
    <t>18</t>
  </si>
  <si>
    <t>764004801</t>
  </si>
  <si>
    <t>Demontáž podokapního žlabu do suti</t>
  </si>
  <si>
    <t>m</t>
  </si>
  <si>
    <t>-1421195017</t>
  </si>
  <si>
    <t>9,2*2</t>
  </si>
  <si>
    <t>19</t>
  </si>
  <si>
    <t>764004861</t>
  </si>
  <si>
    <t>Demontáž svodu do suti</t>
  </si>
  <si>
    <t>-98888841</t>
  </si>
  <si>
    <t>5,5+4,5</t>
  </si>
  <si>
    <t>20</t>
  </si>
  <si>
    <t>764511602</t>
  </si>
  <si>
    <t>Žlab podokapní půlkruhový z Pz s povrchovou úpravou rš 330 mm</t>
  </si>
  <si>
    <t>-2084096436</t>
  </si>
  <si>
    <t>764511642</t>
  </si>
  <si>
    <t>Kotlík oválný (trychtýřový) pro podokapní žlaby z Pz s povrchovou úpravou 330/100 mm</t>
  </si>
  <si>
    <t>kus</t>
  </si>
  <si>
    <t>329685098</t>
  </si>
  <si>
    <t>22</t>
  </si>
  <si>
    <t>764518622</t>
  </si>
  <si>
    <t>Svody kruhové včetně objímek, kolen, odskoků z Pz s povrchovou úpravou průměru 100 mm</t>
  </si>
  <si>
    <t>1705297432</t>
  </si>
  <si>
    <t>23</t>
  </si>
  <si>
    <t>998764211</t>
  </si>
  <si>
    <t>Přesun hmot procentní pro konstrukce klempířské s omezením mechanizace v objektech v do 6 m</t>
  </si>
  <si>
    <t>%</t>
  </si>
  <si>
    <t>-303077013</t>
  </si>
  <si>
    <t>783</t>
  </si>
  <si>
    <t>Dokončovací práce - nátěry</t>
  </si>
  <si>
    <t>24</t>
  </si>
  <si>
    <t>783306811</t>
  </si>
  <si>
    <t>Odstranění nátěru ze zámečnických konstrukcí oškrábáním</t>
  </si>
  <si>
    <t>1195451149</t>
  </si>
  <si>
    <t>"mříž"1,2*2,4+"zábradlí"4,1*1,1</t>
  </si>
  <si>
    <t>0,9*1,4*2+(0,9+1,4*2)*0,2</t>
  </si>
  <si>
    <t>25</t>
  </si>
  <si>
    <t>783314201</t>
  </si>
  <si>
    <t>Základní antikorozní jednonásobný syntetický standardní nátěr zámečnických konstrukcí</t>
  </si>
  <si>
    <t>731997791</t>
  </si>
  <si>
    <t>26</t>
  </si>
  <si>
    <t>783315101</t>
  </si>
  <si>
    <t>Mezinátěr jednonásobný syntetický standardní zámečnických konstrukcí</t>
  </si>
  <si>
    <t>364893872</t>
  </si>
  <si>
    <t>27</t>
  </si>
  <si>
    <t>783317101</t>
  </si>
  <si>
    <t>Krycí jednonásobný syntetický standardní nátěr zámečnických konstrukcí</t>
  </si>
  <si>
    <t>-1030955618</t>
  </si>
  <si>
    <t>28</t>
  </si>
  <si>
    <t>783406801</t>
  </si>
  <si>
    <t>Odstranění nátěrů z klempířských konstrukcí obroušením</t>
  </si>
  <si>
    <t>1398874878</t>
  </si>
  <si>
    <t>"střecha"(6,35+4,1)*9,9*1,04</t>
  </si>
  <si>
    <t>0,25*9*2"haky"+"komin"(0,75+0,5)*2*0,4+"lišty"(7,5*2+3,5*2+9,2*3+5,6)*0,35</t>
  </si>
  <si>
    <t>"u oken"0,9*2*10*0,35+"kryt nad komínem"(0,8+0,5)*2*0,5+"snih"9*0,25*2</t>
  </si>
  <si>
    <t>29</t>
  </si>
  <si>
    <t>783414201</t>
  </si>
  <si>
    <t>Základní antikorozní jednonásobný syntetický nátěr klempířských konstrukcí</t>
  </si>
  <si>
    <t>169934736</t>
  </si>
  <si>
    <t>30</t>
  </si>
  <si>
    <t>783415101</t>
  </si>
  <si>
    <t>Mezinátěr syntetický jednonásobný mezinátěr klempířských konstrukcí</t>
  </si>
  <si>
    <t>2002369583</t>
  </si>
  <si>
    <t>31</t>
  </si>
  <si>
    <t>783417101</t>
  </si>
  <si>
    <t>Krycí jednonásobný syntetický nátěr klempířských konstrukcí</t>
  </si>
  <si>
    <t>-279710608</t>
  </si>
  <si>
    <t>32</t>
  </si>
  <si>
    <t>783491011</t>
  </si>
  <si>
    <t>Příplatek k cenám provedení dvojnásobného nátěru klempířských kcí za sklon přes 10 do 30°</t>
  </si>
  <si>
    <t>-286485055</t>
  </si>
  <si>
    <t>"střecha"(4,1)*9,9*1,04</t>
  </si>
  <si>
    <t>33</t>
  </si>
  <si>
    <t>783491013</t>
  </si>
  <si>
    <t>Příplatek k cenám provedení dvojnásobného nátěru klempířských kcí za sklon přes 30 do 60°</t>
  </si>
  <si>
    <t>-1617267737</t>
  </si>
  <si>
    <t>"střecha"(6,35)*9,9*1,04</t>
  </si>
  <si>
    <t>34</t>
  </si>
  <si>
    <t>783801503</t>
  </si>
  <si>
    <t>Omytí omítek tlakovou vodou před provedením nátěru</t>
  </si>
  <si>
    <t>1261093048</t>
  </si>
  <si>
    <t>"2 boky"7,5*(3,0+4,0)*0,5*2+(3,7*3,9*0,5+3,7*3,0)*2</t>
  </si>
  <si>
    <t>"čela"9,2*5,1+0,93*2*2,4+9,2*4,0</t>
  </si>
  <si>
    <t>"střecha"9,2*(6,35+4,1)</t>
  </si>
  <si>
    <t>35</t>
  </si>
  <si>
    <t>783201201</t>
  </si>
  <si>
    <t>Obroušení tesařských konstrukcí před provedením nátěru</t>
  </si>
  <si>
    <t>-370501674</t>
  </si>
  <si>
    <t>"2-štíty-okenice oken,dveří"0,9*0,6*5*3+0,9*1,2*5*3+1,5*2,2*3+0,9*2,2*3</t>
  </si>
  <si>
    <t>"2-štíty"3,7*3,9*0,5+3,7*3,0-0,9*1,2+"u okapu"(6,35+4,1)*0,5</t>
  </si>
  <si>
    <t>3,7*3,9*0,5+3,7*3,0-0,9*1,2+1,2*5,0+1,2*1,4+1,2*3,0-0,8*2,1+(6,35+4,1)*0,5</t>
  </si>
  <si>
    <t>"zábradli"4,5*1,2*2+"podlaha"4,11*1,2*2</t>
  </si>
  <si>
    <t>"čelní-okenice"0,9*0,6*5+0,9*1,2*5+0,9*2,1*2+"u okapu"9,4*0,5*2+"obkl"6,2*2,1</t>
  </si>
  <si>
    <t>48</t>
  </si>
  <si>
    <t>783213111</t>
  </si>
  <si>
    <t>Napouštěcí jednonásobný syntetický biocidní nátěr tesařských konstrukcí zabudovaných do konstrukce</t>
  </si>
  <si>
    <t>-1728360785</t>
  </si>
  <si>
    <t>37</t>
  </si>
  <si>
    <t>783218111</t>
  </si>
  <si>
    <t>Lazurovací dvojnásobný syntetický nátěr tesařských konstrukcí</t>
  </si>
  <si>
    <t>2009636796</t>
  </si>
  <si>
    <t>38</t>
  </si>
  <si>
    <t>783801221</t>
  </si>
  <si>
    <t xml:space="preserve">Očištění 1x nátěrem biocidním přípravkem s okartáčováním hladkých  povrchů z desek-stěn</t>
  </si>
  <si>
    <t>-1442643137</t>
  </si>
  <si>
    <t>"2-boky"7,4*2,4-0,9*0,6*2+7,4*2,4-0,9*1,2-1,4*2,1+1,036+1,2*2,4*2</t>
  </si>
  <si>
    <t>"čela"9,2*2,4-0,9*0,6*2+0,93*2*2,4-0,8*2,0+9,2*2,4-0,6*0,9*2</t>
  </si>
  <si>
    <t>"komin"(0,45+0,75)*2*0,75</t>
  </si>
  <si>
    <t>"ostěni"(0,9+0,6*2)*0,25*5+(0,9+1,2*2)*0,25*5</t>
  </si>
  <si>
    <t>39</t>
  </si>
  <si>
    <t>783823135</t>
  </si>
  <si>
    <t>Penetrační silikonový nátěr hladkých stěn</t>
  </si>
  <si>
    <t>717688422</t>
  </si>
  <si>
    <t>40</t>
  </si>
  <si>
    <t>783826615</t>
  </si>
  <si>
    <t>Hydrofobizační transparentní silikonový nátěr omítek stupně členitosti 1 a 2-stěn</t>
  </si>
  <si>
    <t>27924085</t>
  </si>
  <si>
    <t>41</t>
  </si>
  <si>
    <t>783827125</t>
  </si>
  <si>
    <t>Krycí jednonásobný silikonový nátěr omítek stupně členitosti 1 a 2-stěn</t>
  </si>
  <si>
    <t>510662355</t>
  </si>
  <si>
    <t>42</t>
  </si>
  <si>
    <t>783801281</t>
  </si>
  <si>
    <t>Očištění 1x nátěrem biocidním přípravkem a okartáčováním hrubých betonů -sokl</t>
  </si>
  <si>
    <t>1151102342</t>
  </si>
  <si>
    <t>(3,7*0,6+3,7*1,1)*2+9,2*0,6+1,2*0,6*0,5*2+9,2*1,7-0,9*0,6*2</t>
  </si>
  <si>
    <t>43</t>
  </si>
  <si>
    <t>783813101</t>
  </si>
  <si>
    <t>Penetrační syntetický nátěr hladkých betonových povrchů</t>
  </si>
  <si>
    <t>-248006250</t>
  </si>
  <si>
    <t>33,38</t>
  </si>
  <si>
    <t>44</t>
  </si>
  <si>
    <t>783826605</t>
  </si>
  <si>
    <t>Hydrofobizační transparentní silikonový nátěr hladkých betonových povrchů</t>
  </si>
  <si>
    <t>1346036993</t>
  </si>
  <si>
    <t>45</t>
  </si>
  <si>
    <t>783827105</t>
  </si>
  <si>
    <t>Krycí jednonásobný silikonový nátěr hladkých betonových povrchů</t>
  </si>
  <si>
    <t>139352123</t>
  </si>
  <si>
    <t>VRN</t>
  </si>
  <si>
    <t>Vedlejší rozpočtové náklady</t>
  </si>
  <si>
    <t>VRN3</t>
  </si>
  <si>
    <t>Zařízení staveniště</t>
  </si>
  <si>
    <t>46</t>
  </si>
  <si>
    <t>030001000</t>
  </si>
  <si>
    <t>Zařízení staveniště 3%</t>
  </si>
  <si>
    <t>1024</t>
  </si>
  <si>
    <t>-1069501117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</si>
</sst>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25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6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left"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7" fillId="0" borderId="19" xfId="0" applyNumberFormat="1" applyFont="1" applyBorder="1" applyAlignment="1" applyProtection="1">
      <alignment vertical="center"/>
    </xf>
    <xf numFmtId="4" fontId="27" fillId="0" borderId="20" xfId="0" applyNumberFormat="1" applyFont="1" applyBorder="1" applyAlignment="1" applyProtection="1">
      <alignment vertical="center"/>
    </xf>
    <xf numFmtId="166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2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0" fillId="0" borderId="12" xfId="0" applyNumberFormat="1" applyFont="1" applyBorder="1" applyAlignment="1" applyProtection="1"/>
    <xf numFmtId="166" fontId="30" fillId="0" borderId="13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2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167" fontId="21" fillId="2" borderId="22" xfId="0" applyNumberFormat="1" applyFont="1" applyFill="1" applyBorder="1" applyAlignment="1" applyProtection="1">
      <alignment vertical="center"/>
      <protection locked="0"/>
    </xf>
    <xf numFmtId="0" fontId="22" fillId="2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2" fillId="0" borderId="20" xfId="0" applyNumberFormat="1" applyFont="1" applyBorder="1" applyAlignment="1" applyProtection="1">
      <alignment vertical="center"/>
    </xf>
    <xf numFmtId="166" fontId="22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6" t="s">
        <v>6</v>
      </c>
      <c r="BT2" s="16" t="s">
        <v>7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="1" customFormat="1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s="1" customFormat="1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s="1" customFormat="1" ht="12" customHeight="1">
      <c r="B7" s="20"/>
      <c r="C7" s="21"/>
      <c r="D7" s="31" t="s">
        <v>18</v>
      </c>
      <c r="E7" s="21"/>
      <c r="F7" s="21"/>
      <c r="G7" s="21"/>
      <c r="H7" s="21"/>
      <c r="I7" s="21"/>
      <c r="J7" s="21"/>
      <c r="K7" s="26" t="s">
        <v>1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19</v>
      </c>
      <c r="AL7" s="21"/>
      <c r="AM7" s="21"/>
      <c r="AN7" s="26" t="s">
        <v>1</v>
      </c>
      <c r="AO7" s="21"/>
      <c r="AP7" s="21"/>
      <c r="AQ7" s="21"/>
      <c r="AR7" s="19"/>
      <c r="BE7" s="30"/>
      <c r="BS7" s="16" t="s">
        <v>6</v>
      </c>
    </row>
    <row r="8" s="1" customFormat="1" ht="12" customHeight="1">
      <c r="B8" s="20"/>
      <c r="C8" s="21"/>
      <c r="D8" s="31" t="s">
        <v>20</v>
      </c>
      <c r="E8" s="21"/>
      <c r="F8" s="21"/>
      <c r="G8" s="21"/>
      <c r="H8" s="21"/>
      <c r="I8" s="21"/>
      <c r="J8" s="21"/>
      <c r="K8" s="26" t="s">
        <v>21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22</v>
      </c>
      <c r="AL8" s="21"/>
      <c r="AM8" s="21"/>
      <c r="AN8" s="32" t="s">
        <v>23</v>
      </c>
      <c r="AO8" s="21"/>
      <c r="AP8" s="21"/>
      <c r="AQ8" s="21"/>
      <c r="AR8" s="19"/>
      <c r="BE8" s="30"/>
      <c r="BS8" s="16" t="s">
        <v>6</v>
      </c>
    </row>
    <row r="9" s="1" customFormat="1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6</v>
      </c>
    </row>
    <row r="10" s="1" customFormat="1" ht="12" customHeight="1">
      <c r="B10" s="20"/>
      <c r="C10" s="21"/>
      <c r="D10" s="31" t="s">
        <v>24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25</v>
      </c>
      <c r="AL10" s="21"/>
      <c r="AM10" s="21"/>
      <c r="AN10" s="26" t="s">
        <v>1</v>
      </c>
      <c r="AO10" s="21"/>
      <c r="AP10" s="21"/>
      <c r="AQ10" s="21"/>
      <c r="AR10" s="19"/>
      <c r="BE10" s="30"/>
      <c r="BS10" s="16" t="s">
        <v>6</v>
      </c>
    </row>
    <row r="11" s="1" customFormat="1" ht="18.48" customHeight="1">
      <c r="B11" s="20"/>
      <c r="C11" s="21"/>
      <c r="D11" s="21"/>
      <c r="E11" s="26" t="s">
        <v>26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27</v>
      </c>
      <c r="AL11" s="21"/>
      <c r="AM11" s="21"/>
      <c r="AN11" s="26" t="s">
        <v>1</v>
      </c>
      <c r="AO11" s="21"/>
      <c r="AP11" s="21"/>
      <c r="AQ11" s="21"/>
      <c r="AR11" s="19"/>
      <c r="BE11" s="30"/>
      <c r="BS11" s="16" t="s">
        <v>6</v>
      </c>
    </row>
    <row r="12" s="1" customFormat="1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s="1" customFormat="1" ht="12" customHeight="1">
      <c r="B13" s="20"/>
      <c r="C13" s="21"/>
      <c r="D13" s="31" t="s">
        <v>28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25</v>
      </c>
      <c r="AL13" s="21"/>
      <c r="AM13" s="21"/>
      <c r="AN13" s="33" t="s">
        <v>29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3" t="s">
        <v>29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27</v>
      </c>
      <c r="AL14" s="21"/>
      <c r="AM14" s="21"/>
      <c r="AN14" s="33" t="s">
        <v>29</v>
      </c>
      <c r="AO14" s="21"/>
      <c r="AP14" s="21"/>
      <c r="AQ14" s="21"/>
      <c r="AR14" s="19"/>
      <c r="BE14" s="30"/>
      <c r="BS14" s="16" t="s">
        <v>6</v>
      </c>
    </row>
    <row r="15" s="1" customFormat="1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s="1" customFormat="1" ht="12" customHeight="1">
      <c r="B16" s="20"/>
      <c r="C16" s="21"/>
      <c r="D16" s="31" t="s">
        <v>30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25</v>
      </c>
      <c r="AL16" s="21"/>
      <c r="AM16" s="21"/>
      <c r="AN16" s="26" t="s">
        <v>1</v>
      </c>
      <c r="AO16" s="21"/>
      <c r="AP16" s="21"/>
      <c r="AQ16" s="21"/>
      <c r="AR16" s="19"/>
      <c r="BE16" s="30"/>
      <c r="BS16" s="16" t="s">
        <v>4</v>
      </c>
    </row>
    <row r="17" s="1" customFormat="1" ht="18.48" customHeight="1">
      <c r="B17" s="20"/>
      <c r="C17" s="21"/>
      <c r="D17" s="21"/>
      <c r="E17" s="26" t="s">
        <v>31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27</v>
      </c>
      <c r="AL17" s="21"/>
      <c r="AM17" s="21"/>
      <c r="AN17" s="26" t="s">
        <v>1</v>
      </c>
      <c r="AO17" s="21"/>
      <c r="AP17" s="21"/>
      <c r="AQ17" s="21"/>
      <c r="AR17" s="19"/>
      <c r="BE17" s="30"/>
      <c r="BS17" s="16" t="s">
        <v>32</v>
      </c>
    </row>
    <row r="18" s="1" customFormat="1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s="1" customFormat="1" ht="12" customHeight="1">
      <c r="B19" s="20"/>
      <c r="C19" s="21"/>
      <c r="D19" s="31" t="s">
        <v>33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25</v>
      </c>
      <c r="AL19" s="21"/>
      <c r="AM19" s="21"/>
      <c r="AN19" s="26" t="s">
        <v>1</v>
      </c>
      <c r="AO19" s="21"/>
      <c r="AP19" s="21"/>
      <c r="AQ19" s="21"/>
      <c r="AR19" s="19"/>
      <c r="BE19" s="30"/>
      <c r="BS19" s="16" t="s">
        <v>6</v>
      </c>
    </row>
    <row r="20" s="1" customFormat="1" ht="18.48" customHeight="1">
      <c r="B20" s="20"/>
      <c r="C20" s="21"/>
      <c r="D20" s="21"/>
      <c r="E20" s="26" t="s">
        <v>31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27</v>
      </c>
      <c r="AL20" s="21"/>
      <c r="AM20" s="21"/>
      <c r="AN20" s="26" t="s">
        <v>1</v>
      </c>
      <c r="AO20" s="21"/>
      <c r="AP20" s="21"/>
      <c r="AQ20" s="21"/>
      <c r="AR20" s="19"/>
      <c r="BE20" s="30"/>
      <c r="BS20" s="16" t="s">
        <v>32</v>
      </c>
    </row>
    <row r="21" s="1" customFormat="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s="1" customFormat="1" ht="12" customHeight="1">
      <c r="B22" s="20"/>
      <c r="C22" s="21"/>
      <c r="D22" s="31" t="s">
        <v>34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s="1" customFormat="1" ht="16.5" customHeight="1">
      <c r="B23" s="20"/>
      <c r="C23" s="21"/>
      <c r="D23" s="21"/>
      <c r="E23" s="35" t="s">
        <v>1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s="1" customFormat="1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s="1" customFormat="1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2" customFormat="1" ht="25.92" customHeight="1">
      <c r="A26" s="37"/>
      <c r="B26" s="38"/>
      <c r="C26" s="39"/>
      <c r="D26" s="40" t="s">
        <v>35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ROUND(AG94,2)</f>
        <v>0</v>
      </c>
      <c r="AL26" s="41"/>
      <c r="AM26" s="41"/>
      <c r="AN26" s="41"/>
      <c r="AO26" s="41"/>
      <c r="AP26" s="39"/>
      <c r="AQ26" s="39"/>
      <c r="AR26" s="43"/>
      <c r="BE26" s="30"/>
    </row>
    <row r="27" s="2" customFormat="1" ht="6.96" customHeight="1">
      <c r="A27" s="37"/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3"/>
      <c r="BE27" s="30"/>
    </row>
    <row r="28" s="2" customFormat="1">
      <c r="A28" s="37"/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44" t="s">
        <v>36</v>
      </c>
      <c r="M28" s="44"/>
      <c r="N28" s="44"/>
      <c r="O28" s="44"/>
      <c r="P28" s="44"/>
      <c r="Q28" s="39"/>
      <c r="R28" s="39"/>
      <c r="S28" s="39"/>
      <c r="T28" s="39"/>
      <c r="U28" s="39"/>
      <c r="V28" s="39"/>
      <c r="W28" s="44" t="s">
        <v>37</v>
      </c>
      <c r="X28" s="44"/>
      <c r="Y28" s="44"/>
      <c r="Z28" s="44"/>
      <c r="AA28" s="44"/>
      <c r="AB28" s="44"/>
      <c r="AC28" s="44"/>
      <c r="AD28" s="44"/>
      <c r="AE28" s="44"/>
      <c r="AF28" s="39"/>
      <c r="AG28" s="39"/>
      <c r="AH28" s="39"/>
      <c r="AI28" s="39"/>
      <c r="AJ28" s="39"/>
      <c r="AK28" s="44" t="s">
        <v>38</v>
      </c>
      <c r="AL28" s="44"/>
      <c r="AM28" s="44"/>
      <c r="AN28" s="44"/>
      <c r="AO28" s="44"/>
      <c r="AP28" s="39"/>
      <c r="AQ28" s="39"/>
      <c r="AR28" s="43"/>
      <c r="BE28" s="30"/>
    </row>
    <row r="29" s="3" customFormat="1" ht="14.4" customHeight="1">
      <c r="A29" s="3"/>
      <c r="B29" s="45"/>
      <c r="C29" s="46"/>
      <c r="D29" s="31" t="s">
        <v>39</v>
      </c>
      <c r="E29" s="46"/>
      <c r="F29" s="31" t="s">
        <v>40</v>
      </c>
      <c r="G29" s="46"/>
      <c r="H29" s="46"/>
      <c r="I29" s="46"/>
      <c r="J29" s="46"/>
      <c r="K29" s="46"/>
      <c r="L29" s="47">
        <v>0.20999999999999999</v>
      </c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8">
        <f>ROUND(AZ94, 2)</f>
        <v>0</v>
      </c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8">
        <f>ROUND(AV94, 2)</f>
        <v>0</v>
      </c>
      <c r="AL29" s="46"/>
      <c r="AM29" s="46"/>
      <c r="AN29" s="46"/>
      <c r="AO29" s="46"/>
      <c r="AP29" s="46"/>
      <c r="AQ29" s="46"/>
      <c r="AR29" s="49"/>
      <c r="BE29" s="50"/>
    </row>
    <row r="30" s="3" customFormat="1" ht="14.4" customHeight="1">
      <c r="A30" s="3"/>
      <c r="B30" s="45"/>
      <c r="C30" s="46"/>
      <c r="D30" s="46"/>
      <c r="E30" s="46"/>
      <c r="F30" s="31" t="s">
        <v>41</v>
      </c>
      <c r="G30" s="46"/>
      <c r="H30" s="46"/>
      <c r="I30" s="46"/>
      <c r="J30" s="46"/>
      <c r="K30" s="46"/>
      <c r="L30" s="47">
        <v>0.12</v>
      </c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8">
        <f>ROUND(BA94, 2)</f>
        <v>0</v>
      </c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8">
        <f>ROUND(AW94, 2)</f>
        <v>0</v>
      </c>
      <c r="AL30" s="46"/>
      <c r="AM30" s="46"/>
      <c r="AN30" s="46"/>
      <c r="AO30" s="46"/>
      <c r="AP30" s="46"/>
      <c r="AQ30" s="46"/>
      <c r="AR30" s="49"/>
      <c r="BE30" s="50"/>
    </row>
    <row r="31" hidden="1" s="3" customFormat="1" ht="14.4" customHeight="1">
      <c r="A31" s="3"/>
      <c r="B31" s="45"/>
      <c r="C31" s="46"/>
      <c r="D31" s="46"/>
      <c r="E31" s="46"/>
      <c r="F31" s="31" t="s">
        <v>42</v>
      </c>
      <c r="G31" s="46"/>
      <c r="H31" s="46"/>
      <c r="I31" s="46"/>
      <c r="J31" s="46"/>
      <c r="K31" s="46"/>
      <c r="L31" s="47">
        <v>0.20999999999999999</v>
      </c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8">
        <f>ROUND(BB94, 2)</f>
        <v>0</v>
      </c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8">
        <v>0</v>
      </c>
      <c r="AL31" s="46"/>
      <c r="AM31" s="46"/>
      <c r="AN31" s="46"/>
      <c r="AO31" s="46"/>
      <c r="AP31" s="46"/>
      <c r="AQ31" s="46"/>
      <c r="AR31" s="49"/>
      <c r="BE31" s="50"/>
    </row>
    <row r="32" hidden="1" s="3" customFormat="1" ht="14.4" customHeight="1">
      <c r="A32" s="3"/>
      <c r="B32" s="45"/>
      <c r="C32" s="46"/>
      <c r="D32" s="46"/>
      <c r="E32" s="46"/>
      <c r="F32" s="31" t="s">
        <v>43</v>
      </c>
      <c r="G32" s="46"/>
      <c r="H32" s="46"/>
      <c r="I32" s="46"/>
      <c r="J32" s="46"/>
      <c r="K32" s="46"/>
      <c r="L32" s="47">
        <v>0.12</v>
      </c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8">
        <f>ROUND(BC94, 2)</f>
        <v>0</v>
      </c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8">
        <v>0</v>
      </c>
      <c r="AL32" s="46"/>
      <c r="AM32" s="46"/>
      <c r="AN32" s="46"/>
      <c r="AO32" s="46"/>
      <c r="AP32" s="46"/>
      <c r="AQ32" s="46"/>
      <c r="AR32" s="49"/>
      <c r="BE32" s="50"/>
    </row>
    <row r="33" hidden="1" s="3" customFormat="1" ht="14.4" customHeight="1">
      <c r="A33" s="3"/>
      <c r="B33" s="45"/>
      <c r="C33" s="46"/>
      <c r="D33" s="46"/>
      <c r="E33" s="46"/>
      <c r="F33" s="31" t="s">
        <v>44</v>
      </c>
      <c r="G33" s="46"/>
      <c r="H33" s="46"/>
      <c r="I33" s="46"/>
      <c r="J33" s="46"/>
      <c r="K33" s="46"/>
      <c r="L33" s="47">
        <v>0</v>
      </c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8">
        <f>ROUND(BD94, 2)</f>
        <v>0</v>
      </c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8">
        <v>0</v>
      </c>
      <c r="AL33" s="46"/>
      <c r="AM33" s="46"/>
      <c r="AN33" s="46"/>
      <c r="AO33" s="46"/>
      <c r="AP33" s="46"/>
      <c r="AQ33" s="46"/>
      <c r="AR33" s="49"/>
      <c r="BE33" s="50"/>
    </row>
    <row r="34" s="2" customFormat="1" ht="6.96" customHeight="1">
      <c r="A34" s="37"/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3"/>
      <c r="BE34" s="30"/>
    </row>
    <row r="35" s="2" customFormat="1" ht="25.92" customHeight="1">
      <c r="A35" s="37"/>
      <c r="B35" s="38"/>
      <c r="C35" s="51"/>
      <c r="D35" s="52" t="s">
        <v>45</v>
      </c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4" t="s">
        <v>46</v>
      </c>
      <c r="U35" s="53"/>
      <c r="V35" s="53"/>
      <c r="W35" s="53"/>
      <c r="X35" s="55" t="s">
        <v>47</v>
      </c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6">
        <f>SUM(AK26:AK33)</f>
        <v>0</v>
      </c>
      <c r="AL35" s="53"/>
      <c r="AM35" s="53"/>
      <c r="AN35" s="53"/>
      <c r="AO35" s="57"/>
      <c r="AP35" s="51"/>
      <c r="AQ35" s="51"/>
      <c r="AR35" s="43"/>
      <c r="BE35" s="37"/>
    </row>
    <row r="36" s="2" customFormat="1" ht="6.96" customHeight="1">
      <c r="A36" s="37"/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3"/>
      <c r="BE36" s="37"/>
    </row>
    <row r="37" s="2" customFormat="1" ht="14.4" customHeight="1">
      <c r="A37" s="37"/>
      <c r="B37" s="38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  <c r="AF37" s="39"/>
      <c r="AG37" s="39"/>
      <c r="AH37" s="39"/>
      <c r="AI37" s="39"/>
      <c r="AJ37" s="39"/>
      <c r="AK37" s="39"/>
      <c r="AL37" s="39"/>
      <c r="AM37" s="39"/>
      <c r="AN37" s="39"/>
      <c r="AO37" s="39"/>
      <c r="AP37" s="39"/>
      <c r="AQ37" s="39"/>
      <c r="AR37" s="43"/>
      <c r="BE37" s="37"/>
    </row>
    <row r="38" s="1" customFormat="1" ht="14.4" customHeight="1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19"/>
    </row>
    <row r="39" s="1" customFormat="1" ht="14.4" customHeight="1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19"/>
    </row>
    <row r="40" s="1" customFormat="1" ht="14.4" customHeight="1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19"/>
    </row>
    <row r="41" s="1" customFormat="1" ht="14.4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s="1" customFormat="1" ht="14.4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s="1" customFormat="1" ht="14.4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s="1" customFormat="1" ht="14.4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s="1" customFormat="1" ht="14.4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s="1" customFormat="1" ht="14.4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s="1" customFormat="1" ht="14.4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s="1" customFormat="1" ht="14.4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="2" customFormat="1" ht="14.4" customHeight="1">
      <c r="B49" s="58"/>
      <c r="C49" s="59"/>
      <c r="D49" s="60" t="s">
        <v>48</v>
      </c>
      <c r="E49" s="61"/>
      <c r="F49" s="61"/>
      <c r="G49" s="61"/>
      <c r="H49" s="61"/>
      <c r="I49" s="61"/>
      <c r="J49" s="61"/>
      <c r="K49" s="61"/>
      <c r="L49" s="61"/>
      <c r="M49" s="61"/>
      <c r="N49" s="61"/>
      <c r="O49" s="61"/>
      <c r="P49" s="61"/>
      <c r="Q49" s="61"/>
      <c r="R49" s="61"/>
      <c r="S49" s="61"/>
      <c r="T49" s="61"/>
      <c r="U49" s="61"/>
      <c r="V49" s="61"/>
      <c r="W49" s="61"/>
      <c r="X49" s="61"/>
      <c r="Y49" s="61"/>
      <c r="Z49" s="61"/>
      <c r="AA49" s="61"/>
      <c r="AB49" s="61"/>
      <c r="AC49" s="61"/>
      <c r="AD49" s="61"/>
      <c r="AE49" s="61"/>
      <c r="AF49" s="61"/>
      <c r="AG49" s="61"/>
      <c r="AH49" s="60" t="s">
        <v>49</v>
      </c>
      <c r="AI49" s="61"/>
      <c r="AJ49" s="61"/>
      <c r="AK49" s="61"/>
      <c r="AL49" s="61"/>
      <c r="AM49" s="61"/>
      <c r="AN49" s="61"/>
      <c r="AO49" s="61"/>
      <c r="AP49" s="59"/>
      <c r="AQ49" s="59"/>
      <c r="AR49" s="62"/>
    </row>
    <row r="50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="2" customFormat="1">
      <c r="A60" s="37"/>
      <c r="B60" s="38"/>
      <c r="C60" s="39"/>
      <c r="D60" s="63" t="s">
        <v>50</v>
      </c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63" t="s">
        <v>51</v>
      </c>
      <c r="W60" s="41"/>
      <c r="X60" s="41"/>
      <c r="Y60" s="41"/>
      <c r="Z60" s="41"/>
      <c r="AA60" s="41"/>
      <c r="AB60" s="41"/>
      <c r="AC60" s="41"/>
      <c r="AD60" s="41"/>
      <c r="AE60" s="41"/>
      <c r="AF60" s="41"/>
      <c r="AG60" s="41"/>
      <c r="AH60" s="63" t="s">
        <v>50</v>
      </c>
      <c r="AI60" s="41"/>
      <c r="AJ60" s="41"/>
      <c r="AK60" s="41"/>
      <c r="AL60" s="41"/>
      <c r="AM60" s="63" t="s">
        <v>51</v>
      </c>
      <c r="AN60" s="41"/>
      <c r="AO60" s="41"/>
      <c r="AP60" s="39"/>
      <c r="AQ60" s="39"/>
      <c r="AR60" s="43"/>
      <c r="BE60" s="37"/>
    </row>
    <row r="61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="2" customFormat="1">
      <c r="A64" s="37"/>
      <c r="B64" s="38"/>
      <c r="C64" s="39"/>
      <c r="D64" s="60" t="s">
        <v>52</v>
      </c>
      <c r="E64" s="64"/>
      <c r="F64" s="64"/>
      <c r="G64" s="64"/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4"/>
      <c r="Z64" s="64"/>
      <c r="AA64" s="64"/>
      <c r="AB64" s="64"/>
      <c r="AC64" s="64"/>
      <c r="AD64" s="64"/>
      <c r="AE64" s="64"/>
      <c r="AF64" s="64"/>
      <c r="AG64" s="64"/>
      <c r="AH64" s="60" t="s">
        <v>53</v>
      </c>
      <c r="AI64" s="64"/>
      <c r="AJ64" s="64"/>
      <c r="AK64" s="64"/>
      <c r="AL64" s="64"/>
      <c r="AM64" s="64"/>
      <c r="AN64" s="64"/>
      <c r="AO64" s="64"/>
      <c r="AP64" s="39"/>
      <c r="AQ64" s="39"/>
      <c r="AR64" s="43"/>
      <c r="BE64" s="37"/>
    </row>
    <row r="65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="2" customFormat="1">
      <c r="A75" s="37"/>
      <c r="B75" s="38"/>
      <c r="C75" s="39"/>
      <c r="D75" s="63" t="s">
        <v>50</v>
      </c>
      <c r="E75" s="41"/>
      <c r="F75" s="41"/>
      <c r="G75" s="41"/>
      <c r="H75" s="41"/>
      <c r="I75" s="41"/>
      <c r="J75" s="41"/>
      <c r="K75" s="41"/>
      <c r="L75" s="41"/>
      <c r="M75" s="41"/>
      <c r="N75" s="41"/>
      <c r="O75" s="41"/>
      <c r="P75" s="41"/>
      <c r="Q75" s="41"/>
      <c r="R75" s="41"/>
      <c r="S75" s="41"/>
      <c r="T75" s="41"/>
      <c r="U75" s="41"/>
      <c r="V75" s="63" t="s">
        <v>51</v>
      </c>
      <c r="W75" s="41"/>
      <c r="X75" s="41"/>
      <c r="Y75" s="41"/>
      <c r="Z75" s="41"/>
      <c r="AA75" s="41"/>
      <c r="AB75" s="41"/>
      <c r="AC75" s="41"/>
      <c r="AD75" s="41"/>
      <c r="AE75" s="41"/>
      <c r="AF75" s="41"/>
      <c r="AG75" s="41"/>
      <c r="AH75" s="63" t="s">
        <v>50</v>
      </c>
      <c r="AI75" s="41"/>
      <c r="AJ75" s="41"/>
      <c r="AK75" s="41"/>
      <c r="AL75" s="41"/>
      <c r="AM75" s="63" t="s">
        <v>51</v>
      </c>
      <c r="AN75" s="41"/>
      <c r="AO75" s="41"/>
      <c r="AP75" s="39"/>
      <c r="AQ75" s="39"/>
      <c r="AR75" s="43"/>
      <c r="BE75" s="37"/>
    </row>
    <row r="76" s="2" customFormat="1">
      <c r="A76" s="37"/>
      <c r="B76" s="38"/>
      <c r="C76" s="39"/>
      <c r="D76" s="39"/>
      <c r="E76" s="39"/>
      <c r="F76" s="39"/>
      <c r="G76" s="39"/>
      <c r="H76" s="39"/>
      <c r="I76" s="39"/>
      <c r="J76" s="39"/>
      <c r="K76" s="39"/>
      <c r="L76" s="39"/>
      <c r="M76" s="39"/>
      <c r="N76" s="39"/>
      <c r="O76" s="39"/>
      <c r="P76" s="39"/>
      <c r="Q76" s="39"/>
      <c r="R76" s="39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  <c r="AF76" s="39"/>
      <c r="AG76" s="39"/>
      <c r="AH76" s="39"/>
      <c r="AI76" s="39"/>
      <c r="AJ76" s="39"/>
      <c r="AK76" s="39"/>
      <c r="AL76" s="39"/>
      <c r="AM76" s="39"/>
      <c r="AN76" s="39"/>
      <c r="AO76" s="39"/>
      <c r="AP76" s="39"/>
      <c r="AQ76" s="39"/>
      <c r="AR76" s="43"/>
      <c r="BE76" s="37"/>
    </row>
    <row r="77" s="2" customFormat="1" ht="6.96" customHeight="1">
      <c r="A77" s="37"/>
      <c r="B77" s="65"/>
      <c r="C77" s="66"/>
      <c r="D77" s="66"/>
      <c r="E77" s="66"/>
      <c r="F77" s="66"/>
      <c r="G77" s="66"/>
      <c r="H77" s="66"/>
      <c r="I77" s="66"/>
      <c r="J77" s="66"/>
      <c r="K77" s="66"/>
      <c r="L77" s="66"/>
      <c r="M77" s="66"/>
      <c r="N77" s="66"/>
      <c r="O77" s="66"/>
      <c r="P77" s="66"/>
      <c r="Q77" s="66"/>
      <c r="R77" s="66"/>
      <c r="S77" s="66"/>
      <c r="T77" s="66"/>
      <c r="U77" s="66"/>
      <c r="V77" s="66"/>
      <c r="W77" s="66"/>
      <c r="X77" s="66"/>
      <c r="Y77" s="66"/>
      <c r="Z77" s="66"/>
      <c r="AA77" s="66"/>
      <c r="AB77" s="66"/>
      <c r="AC77" s="66"/>
      <c r="AD77" s="66"/>
      <c r="AE77" s="66"/>
      <c r="AF77" s="66"/>
      <c r="AG77" s="66"/>
      <c r="AH77" s="66"/>
      <c r="AI77" s="66"/>
      <c r="AJ77" s="66"/>
      <c r="AK77" s="66"/>
      <c r="AL77" s="66"/>
      <c r="AM77" s="66"/>
      <c r="AN77" s="66"/>
      <c r="AO77" s="66"/>
      <c r="AP77" s="66"/>
      <c r="AQ77" s="66"/>
      <c r="AR77" s="43"/>
      <c r="BE77" s="37"/>
    </row>
    <row r="81" s="2" customFormat="1" ht="6.96" customHeight="1">
      <c r="A81" s="37"/>
      <c r="B81" s="67"/>
      <c r="C81" s="68"/>
      <c r="D81" s="68"/>
      <c r="E81" s="68"/>
      <c r="F81" s="68"/>
      <c r="G81" s="68"/>
      <c r="H81" s="68"/>
      <c r="I81" s="68"/>
      <c r="J81" s="68"/>
      <c r="K81" s="68"/>
      <c r="L81" s="68"/>
      <c r="M81" s="68"/>
      <c r="N81" s="68"/>
      <c r="O81" s="68"/>
      <c r="P81" s="68"/>
      <c r="Q81" s="68"/>
      <c r="R81" s="68"/>
      <c r="S81" s="68"/>
      <c r="T81" s="68"/>
      <c r="U81" s="68"/>
      <c r="V81" s="68"/>
      <c r="W81" s="68"/>
      <c r="X81" s="68"/>
      <c r="Y81" s="68"/>
      <c r="Z81" s="68"/>
      <c r="AA81" s="68"/>
      <c r="AB81" s="68"/>
      <c r="AC81" s="68"/>
      <c r="AD81" s="68"/>
      <c r="AE81" s="68"/>
      <c r="AF81" s="68"/>
      <c r="AG81" s="68"/>
      <c r="AH81" s="68"/>
      <c r="AI81" s="68"/>
      <c r="AJ81" s="68"/>
      <c r="AK81" s="68"/>
      <c r="AL81" s="68"/>
      <c r="AM81" s="68"/>
      <c r="AN81" s="68"/>
      <c r="AO81" s="68"/>
      <c r="AP81" s="68"/>
      <c r="AQ81" s="68"/>
      <c r="AR81" s="43"/>
      <c r="BE81" s="37"/>
    </row>
    <row r="82" s="2" customFormat="1" ht="24.96" customHeight="1">
      <c r="A82" s="37"/>
      <c r="B82" s="38"/>
      <c r="C82" s="22" t="s">
        <v>54</v>
      </c>
      <c r="D82" s="39"/>
      <c r="E82" s="39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39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F82" s="39"/>
      <c r="AG82" s="39"/>
      <c r="AH82" s="39"/>
      <c r="AI82" s="39"/>
      <c r="AJ82" s="39"/>
      <c r="AK82" s="39"/>
      <c r="AL82" s="39"/>
      <c r="AM82" s="39"/>
      <c r="AN82" s="39"/>
      <c r="AO82" s="39"/>
      <c r="AP82" s="39"/>
      <c r="AQ82" s="39"/>
      <c r="AR82" s="43"/>
      <c r="B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39"/>
      <c r="M83" s="39"/>
      <c r="N83" s="39"/>
      <c r="O83" s="39"/>
      <c r="P83" s="39"/>
      <c r="Q83" s="39"/>
      <c r="R83" s="39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F83" s="39"/>
      <c r="AG83" s="39"/>
      <c r="AH83" s="39"/>
      <c r="AI83" s="39"/>
      <c r="AJ83" s="39"/>
      <c r="AK83" s="39"/>
      <c r="AL83" s="39"/>
      <c r="AM83" s="39"/>
      <c r="AN83" s="39"/>
      <c r="AO83" s="39"/>
      <c r="AP83" s="39"/>
      <c r="AQ83" s="39"/>
      <c r="AR83" s="43"/>
      <c r="BE83" s="37"/>
    </row>
    <row r="84" s="4" customFormat="1" ht="12" customHeight="1">
      <c r="A84" s="4"/>
      <c r="B84" s="69"/>
      <c r="C84" s="31" t="s">
        <v>13</v>
      </c>
      <c r="D84" s="70"/>
      <c r="E84" s="70"/>
      <c r="F84" s="70"/>
      <c r="G84" s="70"/>
      <c r="H84" s="70"/>
      <c r="I84" s="70"/>
      <c r="J84" s="70"/>
      <c r="K84" s="70"/>
      <c r="L84" s="70" t="str">
        <f>K5</f>
        <v>Prehrada4</v>
      </c>
      <c r="M84" s="70"/>
      <c r="N84" s="70"/>
      <c r="O84" s="70"/>
      <c r="P84" s="70"/>
      <c r="Q84" s="70"/>
      <c r="R84" s="70"/>
      <c r="S84" s="70"/>
      <c r="T84" s="70"/>
      <c r="U84" s="70"/>
      <c r="V84" s="70"/>
      <c r="W84" s="70"/>
      <c r="X84" s="70"/>
      <c r="Y84" s="70"/>
      <c r="Z84" s="70"/>
      <c r="AA84" s="70"/>
      <c r="AB84" s="70"/>
      <c r="AC84" s="70"/>
      <c r="AD84" s="70"/>
      <c r="AE84" s="70"/>
      <c r="AF84" s="70"/>
      <c r="AG84" s="70"/>
      <c r="AH84" s="70"/>
      <c r="AI84" s="70"/>
      <c r="AJ84" s="70"/>
      <c r="AK84" s="70"/>
      <c r="AL84" s="70"/>
      <c r="AM84" s="70"/>
      <c r="AN84" s="70"/>
      <c r="AO84" s="70"/>
      <c r="AP84" s="70"/>
      <c r="AQ84" s="70"/>
      <c r="AR84" s="71"/>
      <c r="BE84" s="4"/>
    </row>
    <row r="85" s="5" customFormat="1" ht="36.96" customHeight="1">
      <c r="A85" s="5"/>
      <c r="B85" s="72"/>
      <c r="C85" s="73" t="s">
        <v>16</v>
      </c>
      <c r="D85" s="74"/>
      <c r="E85" s="74"/>
      <c r="F85" s="74"/>
      <c r="G85" s="74"/>
      <c r="H85" s="74"/>
      <c r="I85" s="74"/>
      <c r="J85" s="74"/>
      <c r="K85" s="74"/>
      <c r="L85" s="75" t="str">
        <f>K6</f>
        <v>Chata č.4-nátěr rekreační chaty MMB</v>
      </c>
      <c r="M85" s="74"/>
      <c r="N85" s="74"/>
      <c r="O85" s="74"/>
      <c r="P85" s="74"/>
      <c r="Q85" s="74"/>
      <c r="R85" s="74"/>
      <c r="S85" s="74"/>
      <c r="T85" s="74"/>
      <c r="U85" s="74"/>
      <c r="V85" s="74"/>
      <c r="W85" s="74"/>
      <c r="X85" s="74"/>
      <c r="Y85" s="74"/>
      <c r="Z85" s="74"/>
      <c r="AA85" s="74"/>
      <c r="AB85" s="74"/>
      <c r="AC85" s="74"/>
      <c r="AD85" s="74"/>
      <c r="AE85" s="74"/>
      <c r="AF85" s="74"/>
      <c r="AG85" s="74"/>
      <c r="AH85" s="74"/>
      <c r="AI85" s="74"/>
      <c r="AJ85" s="74"/>
      <c r="AK85" s="74"/>
      <c r="AL85" s="74"/>
      <c r="AM85" s="74"/>
      <c r="AN85" s="74"/>
      <c r="AO85" s="74"/>
      <c r="AP85" s="74"/>
      <c r="AQ85" s="74"/>
      <c r="AR85" s="76"/>
      <c r="BE85" s="5"/>
    </row>
    <row r="86" s="2" customFormat="1" ht="6.96" customHeight="1">
      <c r="A86" s="37"/>
      <c r="B86" s="38"/>
      <c r="C86" s="39"/>
      <c r="D86" s="39"/>
      <c r="E86" s="39"/>
      <c r="F86" s="39"/>
      <c r="G86" s="39"/>
      <c r="H86" s="39"/>
      <c r="I86" s="39"/>
      <c r="J86" s="39"/>
      <c r="K86" s="39"/>
      <c r="L86" s="39"/>
      <c r="M86" s="39"/>
      <c r="N86" s="39"/>
      <c r="O86" s="39"/>
      <c r="P86" s="39"/>
      <c r="Q86" s="39"/>
      <c r="R86" s="39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F86" s="39"/>
      <c r="AG86" s="39"/>
      <c r="AH86" s="39"/>
      <c r="AI86" s="39"/>
      <c r="AJ86" s="39"/>
      <c r="AK86" s="39"/>
      <c r="AL86" s="39"/>
      <c r="AM86" s="39"/>
      <c r="AN86" s="39"/>
      <c r="AO86" s="39"/>
      <c r="AP86" s="39"/>
      <c r="AQ86" s="39"/>
      <c r="AR86" s="43"/>
      <c r="BE86" s="37"/>
    </row>
    <row r="87" s="2" customFormat="1" ht="12" customHeight="1">
      <c r="A87" s="37"/>
      <c r="B87" s="38"/>
      <c r="C87" s="31" t="s">
        <v>20</v>
      </c>
      <c r="D87" s="39"/>
      <c r="E87" s="39"/>
      <c r="F87" s="39"/>
      <c r="G87" s="39"/>
      <c r="H87" s="39"/>
      <c r="I87" s="39"/>
      <c r="J87" s="39"/>
      <c r="K87" s="39"/>
      <c r="L87" s="77" t="str">
        <f>IF(K8="","",K8)</f>
        <v>Brněnská přehrada-Rakovec</v>
      </c>
      <c r="M87" s="39"/>
      <c r="N87" s="39"/>
      <c r="O87" s="39"/>
      <c r="P87" s="39"/>
      <c r="Q87" s="39"/>
      <c r="R87" s="39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F87" s="39"/>
      <c r="AG87" s="39"/>
      <c r="AH87" s="39"/>
      <c r="AI87" s="31" t="s">
        <v>22</v>
      </c>
      <c r="AJ87" s="39"/>
      <c r="AK87" s="39"/>
      <c r="AL87" s="39"/>
      <c r="AM87" s="78" t="str">
        <f>IF(AN8= "","",AN8)</f>
        <v>30. 3. 2025</v>
      </c>
      <c r="AN87" s="78"/>
      <c r="AO87" s="39"/>
      <c r="AP87" s="39"/>
      <c r="AQ87" s="39"/>
      <c r="AR87" s="43"/>
      <c r="B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39"/>
      <c r="M88" s="39"/>
      <c r="N88" s="39"/>
      <c r="O88" s="39"/>
      <c r="P88" s="39"/>
      <c r="Q88" s="39"/>
      <c r="R88" s="39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F88" s="39"/>
      <c r="AG88" s="39"/>
      <c r="AH88" s="39"/>
      <c r="AI88" s="39"/>
      <c r="AJ88" s="39"/>
      <c r="AK88" s="39"/>
      <c r="AL88" s="39"/>
      <c r="AM88" s="39"/>
      <c r="AN88" s="39"/>
      <c r="AO88" s="39"/>
      <c r="AP88" s="39"/>
      <c r="AQ88" s="39"/>
      <c r="AR88" s="43"/>
      <c r="BE88" s="37"/>
    </row>
    <row r="89" s="2" customFormat="1" ht="15.15" customHeight="1">
      <c r="A89" s="37"/>
      <c r="B89" s="38"/>
      <c r="C89" s="31" t="s">
        <v>24</v>
      </c>
      <c r="D89" s="39"/>
      <c r="E89" s="39"/>
      <c r="F89" s="39"/>
      <c r="G89" s="39"/>
      <c r="H89" s="39"/>
      <c r="I89" s="39"/>
      <c r="J89" s="39"/>
      <c r="K89" s="39"/>
      <c r="L89" s="70" t="str">
        <f>IF(E11= "","",E11)</f>
        <v>MmBrna, OSM, Husova 3, Brno</v>
      </c>
      <c r="M89" s="39"/>
      <c r="N89" s="39"/>
      <c r="O89" s="39"/>
      <c r="P89" s="39"/>
      <c r="Q89" s="39"/>
      <c r="R89" s="39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F89" s="39"/>
      <c r="AG89" s="39"/>
      <c r="AH89" s="39"/>
      <c r="AI89" s="31" t="s">
        <v>30</v>
      </c>
      <c r="AJ89" s="39"/>
      <c r="AK89" s="39"/>
      <c r="AL89" s="39"/>
      <c r="AM89" s="79" t="str">
        <f>IF(E17="","",E17)</f>
        <v>Radka Volková</v>
      </c>
      <c r="AN89" s="70"/>
      <c r="AO89" s="70"/>
      <c r="AP89" s="70"/>
      <c r="AQ89" s="39"/>
      <c r="AR89" s="43"/>
      <c r="AS89" s="80" t="s">
        <v>55</v>
      </c>
      <c r="AT89" s="81"/>
      <c r="AU89" s="82"/>
      <c r="AV89" s="82"/>
      <c r="AW89" s="82"/>
      <c r="AX89" s="82"/>
      <c r="AY89" s="82"/>
      <c r="AZ89" s="82"/>
      <c r="BA89" s="82"/>
      <c r="BB89" s="82"/>
      <c r="BC89" s="82"/>
      <c r="BD89" s="83"/>
      <c r="BE89" s="37"/>
    </row>
    <row r="90" s="2" customFormat="1" ht="15.15" customHeight="1">
      <c r="A90" s="37"/>
      <c r="B90" s="38"/>
      <c r="C90" s="31" t="s">
        <v>28</v>
      </c>
      <c r="D90" s="39"/>
      <c r="E90" s="39"/>
      <c r="F90" s="39"/>
      <c r="G90" s="39"/>
      <c r="H90" s="39"/>
      <c r="I90" s="39"/>
      <c r="J90" s="39"/>
      <c r="K90" s="39"/>
      <c r="L90" s="70" t="str">
        <f>IF(E14= "Vyplň údaj","",E14)</f>
        <v/>
      </c>
      <c r="M90" s="39"/>
      <c r="N90" s="39"/>
      <c r="O90" s="39"/>
      <c r="P90" s="39"/>
      <c r="Q90" s="39"/>
      <c r="R90" s="39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F90" s="39"/>
      <c r="AG90" s="39"/>
      <c r="AH90" s="39"/>
      <c r="AI90" s="31" t="s">
        <v>33</v>
      </c>
      <c r="AJ90" s="39"/>
      <c r="AK90" s="39"/>
      <c r="AL90" s="39"/>
      <c r="AM90" s="79" t="str">
        <f>IF(E20="","",E20)</f>
        <v>Radka Volková</v>
      </c>
      <c r="AN90" s="70"/>
      <c r="AO90" s="70"/>
      <c r="AP90" s="70"/>
      <c r="AQ90" s="39"/>
      <c r="AR90" s="43"/>
      <c r="AS90" s="84"/>
      <c r="AT90" s="85"/>
      <c r="AU90" s="86"/>
      <c r="AV90" s="86"/>
      <c r="AW90" s="86"/>
      <c r="AX90" s="86"/>
      <c r="AY90" s="86"/>
      <c r="AZ90" s="86"/>
      <c r="BA90" s="86"/>
      <c r="BB90" s="86"/>
      <c r="BC90" s="86"/>
      <c r="BD90" s="87"/>
      <c r="BE90" s="37"/>
    </row>
    <row r="91" s="2" customFormat="1" ht="10.8" customHeight="1">
      <c r="A91" s="37"/>
      <c r="B91" s="38"/>
      <c r="C91" s="39"/>
      <c r="D91" s="39"/>
      <c r="E91" s="39"/>
      <c r="F91" s="39"/>
      <c r="G91" s="39"/>
      <c r="H91" s="39"/>
      <c r="I91" s="39"/>
      <c r="J91" s="39"/>
      <c r="K91" s="39"/>
      <c r="L91" s="39"/>
      <c r="M91" s="39"/>
      <c r="N91" s="39"/>
      <c r="O91" s="39"/>
      <c r="P91" s="39"/>
      <c r="Q91" s="39"/>
      <c r="R91" s="39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F91" s="39"/>
      <c r="AG91" s="39"/>
      <c r="AH91" s="39"/>
      <c r="AI91" s="39"/>
      <c r="AJ91" s="39"/>
      <c r="AK91" s="39"/>
      <c r="AL91" s="39"/>
      <c r="AM91" s="39"/>
      <c r="AN91" s="39"/>
      <c r="AO91" s="39"/>
      <c r="AP91" s="39"/>
      <c r="AQ91" s="39"/>
      <c r="AR91" s="43"/>
      <c r="AS91" s="88"/>
      <c r="AT91" s="89"/>
      <c r="AU91" s="90"/>
      <c r="AV91" s="90"/>
      <c r="AW91" s="90"/>
      <c r="AX91" s="90"/>
      <c r="AY91" s="90"/>
      <c r="AZ91" s="90"/>
      <c r="BA91" s="90"/>
      <c r="BB91" s="90"/>
      <c r="BC91" s="90"/>
      <c r="BD91" s="91"/>
      <c r="BE91" s="37"/>
    </row>
    <row r="92" s="2" customFormat="1" ht="29.28" customHeight="1">
      <c r="A92" s="37"/>
      <c r="B92" s="38"/>
      <c r="C92" s="92" t="s">
        <v>56</v>
      </c>
      <c r="D92" s="93"/>
      <c r="E92" s="93"/>
      <c r="F92" s="93"/>
      <c r="G92" s="93"/>
      <c r="H92" s="94"/>
      <c r="I92" s="95" t="s">
        <v>57</v>
      </c>
      <c r="J92" s="93"/>
      <c r="K92" s="93"/>
      <c r="L92" s="93"/>
      <c r="M92" s="93"/>
      <c r="N92" s="93"/>
      <c r="O92" s="93"/>
      <c r="P92" s="93"/>
      <c r="Q92" s="93"/>
      <c r="R92" s="93"/>
      <c r="S92" s="93"/>
      <c r="T92" s="93"/>
      <c r="U92" s="93"/>
      <c r="V92" s="93"/>
      <c r="W92" s="93"/>
      <c r="X92" s="93"/>
      <c r="Y92" s="93"/>
      <c r="Z92" s="93"/>
      <c r="AA92" s="93"/>
      <c r="AB92" s="93"/>
      <c r="AC92" s="93"/>
      <c r="AD92" s="93"/>
      <c r="AE92" s="93"/>
      <c r="AF92" s="93"/>
      <c r="AG92" s="96" t="s">
        <v>58</v>
      </c>
      <c r="AH92" s="93"/>
      <c r="AI92" s="93"/>
      <c r="AJ92" s="93"/>
      <c r="AK92" s="93"/>
      <c r="AL92" s="93"/>
      <c r="AM92" s="93"/>
      <c r="AN92" s="95" t="s">
        <v>59</v>
      </c>
      <c r="AO92" s="93"/>
      <c r="AP92" s="97"/>
      <c r="AQ92" s="98" t="s">
        <v>60</v>
      </c>
      <c r="AR92" s="43"/>
      <c r="AS92" s="99" t="s">
        <v>61</v>
      </c>
      <c r="AT92" s="100" t="s">
        <v>62</v>
      </c>
      <c r="AU92" s="100" t="s">
        <v>63</v>
      </c>
      <c r="AV92" s="100" t="s">
        <v>64</v>
      </c>
      <c r="AW92" s="100" t="s">
        <v>65</v>
      </c>
      <c r="AX92" s="100" t="s">
        <v>66</v>
      </c>
      <c r="AY92" s="100" t="s">
        <v>67</v>
      </c>
      <c r="AZ92" s="100" t="s">
        <v>68</v>
      </c>
      <c r="BA92" s="100" t="s">
        <v>69</v>
      </c>
      <c r="BB92" s="100" t="s">
        <v>70</v>
      </c>
      <c r="BC92" s="100" t="s">
        <v>71</v>
      </c>
      <c r="BD92" s="101" t="s">
        <v>72</v>
      </c>
      <c r="BE92" s="37"/>
    </row>
    <row r="93" s="2" customFormat="1" ht="10.8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39"/>
      <c r="M93" s="39"/>
      <c r="N93" s="39"/>
      <c r="O93" s="39"/>
      <c r="P93" s="39"/>
      <c r="Q93" s="39"/>
      <c r="R93" s="39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F93" s="39"/>
      <c r="AG93" s="39"/>
      <c r="AH93" s="39"/>
      <c r="AI93" s="39"/>
      <c r="AJ93" s="39"/>
      <c r="AK93" s="39"/>
      <c r="AL93" s="39"/>
      <c r="AM93" s="39"/>
      <c r="AN93" s="39"/>
      <c r="AO93" s="39"/>
      <c r="AP93" s="39"/>
      <c r="AQ93" s="39"/>
      <c r="AR93" s="43"/>
      <c r="AS93" s="102"/>
      <c r="AT93" s="103"/>
      <c r="AU93" s="103"/>
      <c r="AV93" s="103"/>
      <c r="AW93" s="103"/>
      <c r="AX93" s="103"/>
      <c r="AY93" s="103"/>
      <c r="AZ93" s="103"/>
      <c r="BA93" s="103"/>
      <c r="BB93" s="103"/>
      <c r="BC93" s="103"/>
      <c r="BD93" s="104"/>
      <c r="BE93" s="37"/>
    </row>
    <row r="94" s="6" customFormat="1" ht="32.4" customHeight="1">
      <c r="A94" s="6"/>
      <c r="B94" s="105"/>
      <c r="C94" s="106" t="s">
        <v>73</v>
      </c>
      <c r="D94" s="107"/>
      <c r="E94" s="107"/>
      <c r="F94" s="107"/>
      <c r="G94" s="107"/>
      <c r="H94" s="107"/>
      <c r="I94" s="107"/>
      <c r="J94" s="107"/>
      <c r="K94" s="107"/>
      <c r="L94" s="107"/>
      <c r="M94" s="107"/>
      <c r="N94" s="107"/>
      <c r="O94" s="107"/>
      <c r="P94" s="107"/>
      <c r="Q94" s="107"/>
      <c r="R94" s="107"/>
      <c r="S94" s="107"/>
      <c r="T94" s="107"/>
      <c r="U94" s="107"/>
      <c r="V94" s="107"/>
      <c r="W94" s="107"/>
      <c r="X94" s="107"/>
      <c r="Y94" s="107"/>
      <c r="Z94" s="107"/>
      <c r="AA94" s="107"/>
      <c r="AB94" s="107"/>
      <c r="AC94" s="107"/>
      <c r="AD94" s="107"/>
      <c r="AE94" s="107"/>
      <c r="AF94" s="107"/>
      <c r="AG94" s="108">
        <f>ROUND(AG95,2)</f>
        <v>0</v>
      </c>
      <c r="AH94" s="108"/>
      <c r="AI94" s="108"/>
      <c r="AJ94" s="108"/>
      <c r="AK94" s="108"/>
      <c r="AL94" s="108"/>
      <c r="AM94" s="108"/>
      <c r="AN94" s="109">
        <f>SUM(AG94,AT94)</f>
        <v>0</v>
      </c>
      <c r="AO94" s="109"/>
      <c r="AP94" s="109"/>
      <c r="AQ94" s="110" t="s">
        <v>1</v>
      </c>
      <c r="AR94" s="111"/>
      <c r="AS94" s="112">
        <f>ROUND(AS95,2)</f>
        <v>0</v>
      </c>
      <c r="AT94" s="113">
        <f>ROUND(SUM(AV94:AW94),2)</f>
        <v>0</v>
      </c>
      <c r="AU94" s="114">
        <f>ROUND(AU95,5)</f>
        <v>0</v>
      </c>
      <c r="AV94" s="113">
        <f>ROUND(AZ94*L29,2)</f>
        <v>0</v>
      </c>
      <c r="AW94" s="113">
        <f>ROUND(BA94*L30,2)</f>
        <v>0</v>
      </c>
      <c r="AX94" s="113">
        <f>ROUND(BB94*L29,2)</f>
        <v>0</v>
      </c>
      <c r="AY94" s="113">
        <f>ROUND(BC94*L30,2)</f>
        <v>0</v>
      </c>
      <c r="AZ94" s="113">
        <f>ROUND(AZ95,2)</f>
        <v>0</v>
      </c>
      <c r="BA94" s="113">
        <f>ROUND(BA95,2)</f>
        <v>0</v>
      </c>
      <c r="BB94" s="113">
        <f>ROUND(BB95,2)</f>
        <v>0</v>
      </c>
      <c r="BC94" s="113">
        <f>ROUND(BC95,2)</f>
        <v>0</v>
      </c>
      <c r="BD94" s="115">
        <f>ROUND(BD95,2)</f>
        <v>0</v>
      </c>
      <c r="BE94" s="6"/>
      <c r="BS94" s="116" t="s">
        <v>74</v>
      </c>
      <c r="BT94" s="116" t="s">
        <v>75</v>
      </c>
      <c r="BV94" s="116" t="s">
        <v>76</v>
      </c>
      <c r="BW94" s="116" t="s">
        <v>5</v>
      </c>
      <c r="BX94" s="116" t="s">
        <v>77</v>
      </c>
      <c r="CL94" s="116" t="s">
        <v>1</v>
      </c>
    </row>
    <row r="95" s="7" customFormat="1" ht="24.75" customHeight="1">
      <c r="A95" s="117" t="s">
        <v>78</v>
      </c>
      <c r="B95" s="118"/>
      <c r="C95" s="119"/>
      <c r="D95" s="120" t="s">
        <v>14</v>
      </c>
      <c r="E95" s="120"/>
      <c r="F95" s="120"/>
      <c r="G95" s="120"/>
      <c r="H95" s="120"/>
      <c r="I95" s="121"/>
      <c r="J95" s="120" t="s">
        <v>17</v>
      </c>
      <c r="K95" s="120"/>
      <c r="L95" s="120"/>
      <c r="M95" s="120"/>
      <c r="N95" s="120"/>
      <c r="O95" s="120"/>
      <c r="P95" s="120"/>
      <c r="Q95" s="120"/>
      <c r="R95" s="120"/>
      <c r="S95" s="120"/>
      <c r="T95" s="120"/>
      <c r="U95" s="120"/>
      <c r="V95" s="120"/>
      <c r="W95" s="120"/>
      <c r="X95" s="120"/>
      <c r="Y95" s="120"/>
      <c r="Z95" s="120"/>
      <c r="AA95" s="120"/>
      <c r="AB95" s="120"/>
      <c r="AC95" s="120"/>
      <c r="AD95" s="120"/>
      <c r="AE95" s="120"/>
      <c r="AF95" s="120"/>
      <c r="AG95" s="122">
        <f>'Prehrada4 - Chata č.4-nát...'!J28</f>
        <v>0</v>
      </c>
      <c r="AH95" s="121"/>
      <c r="AI95" s="121"/>
      <c r="AJ95" s="121"/>
      <c r="AK95" s="121"/>
      <c r="AL95" s="121"/>
      <c r="AM95" s="121"/>
      <c r="AN95" s="122">
        <f>SUM(AG95,AT95)</f>
        <v>0</v>
      </c>
      <c r="AO95" s="121"/>
      <c r="AP95" s="121"/>
      <c r="AQ95" s="123" t="s">
        <v>79</v>
      </c>
      <c r="AR95" s="124"/>
      <c r="AS95" s="125">
        <v>0</v>
      </c>
      <c r="AT95" s="126">
        <f>ROUND(SUM(AV95:AW95),2)</f>
        <v>0</v>
      </c>
      <c r="AU95" s="127">
        <f>'Prehrada4 - Chata č.4-nát...'!P123</f>
        <v>0</v>
      </c>
      <c r="AV95" s="126">
        <f>'Prehrada4 - Chata č.4-nát...'!J31</f>
        <v>0</v>
      </c>
      <c r="AW95" s="126">
        <f>'Prehrada4 - Chata č.4-nát...'!J32</f>
        <v>0</v>
      </c>
      <c r="AX95" s="126">
        <f>'Prehrada4 - Chata č.4-nát...'!J33</f>
        <v>0</v>
      </c>
      <c r="AY95" s="126">
        <f>'Prehrada4 - Chata č.4-nát...'!J34</f>
        <v>0</v>
      </c>
      <c r="AZ95" s="126">
        <f>'Prehrada4 - Chata č.4-nát...'!F31</f>
        <v>0</v>
      </c>
      <c r="BA95" s="126">
        <f>'Prehrada4 - Chata č.4-nát...'!F32</f>
        <v>0</v>
      </c>
      <c r="BB95" s="126">
        <f>'Prehrada4 - Chata č.4-nát...'!F33</f>
        <v>0</v>
      </c>
      <c r="BC95" s="126">
        <f>'Prehrada4 - Chata č.4-nát...'!F34</f>
        <v>0</v>
      </c>
      <c r="BD95" s="128">
        <f>'Prehrada4 - Chata č.4-nát...'!F35</f>
        <v>0</v>
      </c>
      <c r="BE95" s="7"/>
      <c r="BT95" s="129" t="s">
        <v>80</v>
      </c>
      <c r="BU95" s="129" t="s">
        <v>81</v>
      </c>
      <c r="BV95" s="129" t="s">
        <v>76</v>
      </c>
      <c r="BW95" s="129" t="s">
        <v>5</v>
      </c>
      <c r="BX95" s="129" t="s">
        <v>77</v>
      </c>
      <c r="CL95" s="129" t="s">
        <v>1</v>
      </c>
    </row>
    <row r="96" s="2" customFormat="1" ht="30" customHeight="1">
      <c r="A96" s="37"/>
      <c r="B96" s="38"/>
      <c r="C96" s="39"/>
      <c r="D96" s="39"/>
      <c r="E96" s="39"/>
      <c r="F96" s="39"/>
      <c r="G96" s="39"/>
      <c r="H96" s="39"/>
      <c r="I96" s="39"/>
      <c r="J96" s="39"/>
      <c r="K96" s="39"/>
      <c r="L96" s="39"/>
      <c r="M96" s="39"/>
      <c r="N96" s="39"/>
      <c r="O96" s="39"/>
      <c r="P96" s="39"/>
      <c r="Q96" s="39"/>
      <c r="R96" s="39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F96" s="39"/>
      <c r="AG96" s="39"/>
      <c r="AH96" s="39"/>
      <c r="AI96" s="39"/>
      <c r="AJ96" s="39"/>
      <c r="AK96" s="39"/>
      <c r="AL96" s="39"/>
      <c r="AM96" s="39"/>
      <c r="AN96" s="39"/>
      <c r="AO96" s="39"/>
      <c r="AP96" s="39"/>
      <c r="AQ96" s="39"/>
      <c r="AR96" s="43"/>
      <c r="AS96" s="37"/>
      <c r="AT96" s="37"/>
      <c r="AU96" s="37"/>
      <c r="AV96" s="37"/>
      <c r="AW96" s="37"/>
      <c r="AX96" s="37"/>
      <c r="AY96" s="37"/>
      <c r="AZ96" s="37"/>
      <c r="BA96" s="37"/>
      <c r="BB96" s="37"/>
      <c r="BC96" s="37"/>
      <c r="BD96" s="37"/>
      <c r="BE96" s="37"/>
    </row>
    <row r="97" s="2" customFormat="1" ht="6.96" customHeight="1">
      <c r="A97" s="37"/>
      <c r="B97" s="65"/>
      <c r="C97" s="66"/>
      <c r="D97" s="66"/>
      <c r="E97" s="66"/>
      <c r="F97" s="66"/>
      <c r="G97" s="66"/>
      <c r="H97" s="66"/>
      <c r="I97" s="66"/>
      <c r="J97" s="66"/>
      <c r="K97" s="66"/>
      <c r="L97" s="66"/>
      <c r="M97" s="66"/>
      <c r="N97" s="66"/>
      <c r="O97" s="66"/>
      <c r="P97" s="66"/>
      <c r="Q97" s="66"/>
      <c r="R97" s="66"/>
      <c r="S97" s="66"/>
      <c r="T97" s="66"/>
      <c r="U97" s="66"/>
      <c r="V97" s="66"/>
      <c r="W97" s="66"/>
      <c r="X97" s="66"/>
      <c r="Y97" s="66"/>
      <c r="Z97" s="66"/>
      <c r="AA97" s="66"/>
      <c r="AB97" s="66"/>
      <c r="AC97" s="66"/>
      <c r="AD97" s="66"/>
      <c r="AE97" s="66"/>
      <c r="AF97" s="66"/>
      <c r="AG97" s="66"/>
      <c r="AH97" s="66"/>
      <c r="AI97" s="66"/>
      <c r="AJ97" s="66"/>
      <c r="AK97" s="66"/>
      <c r="AL97" s="66"/>
      <c r="AM97" s="66"/>
      <c r="AN97" s="66"/>
      <c r="AO97" s="66"/>
      <c r="AP97" s="66"/>
      <c r="AQ97" s="66"/>
      <c r="AR97" s="43"/>
      <c r="AS97" s="37"/>
      <c r="AT97" s="37"/>
      <c r="AU97" s="37"/>
      <c r="AV97" s="37"/>
      <c r="AW97" s="37"/>
      <c r="AX97" s="37"/>
      <c r="AY97" s="37"/>
      <c r="AZ97" s="37"/>
      <c r="BA97" s="37"/>
      <c r="BB97" s="37"/>
      <c r="BC97" s="37"/>
      <c r="BD97" s="37"/>
      <c r="BE97" s="37"/>
    </row>
  </sheetData>
  <sheetProtection sheet="1" formatColumns="0" formatRows="0" objects="1" scenarios="1" spinCount="100000" saltValue="BGFkrXPPPMe3y5ir1G5nQvPaa4IIZo7WTX9ufqRI1zc9H81yXoiH+WbXA/La/GOLfLzCGwWh/OOtsL1vkOjSIw==" hashValue="JaVJUi2INlSMyzcXESxP6bV5U6MwF4xAWFoDOdldx82DrXStCoiYbG4xHQqarZp0E7xY60arF8z07TSu2tAqPw==" algorithmName="SHA-512" password="CC35"/>
  <mergeCells count="42"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Prehrada4 - Chata č.4-nát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5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19"/>
      <c r="AT3" s="16" t="s">
        <v>82</v>
      </c>
    </row>
    <row r="4" s="1" customFormat="1" ht="24.96" customHeight="1">
      <c r="B4" s="19"/>
      <c r="D4" s="132" t="s">
        <v>83</v>
      </c>
      <c r="L4" s="19"/>
      <c r="M4" s="133" t="s">
        <v>10</v>
      </c>
      <c r="AT4" s="16" t="s">
        <v>4</v>
      </c>
    </row>
    <row r="5" s="1" customFormat="1" ht="6.96" customHeight="1">
      <c r="B5" s="19"/>
      <c r="L5" s="19"/>
    </row>
    <row r="6" s="2" customFormat="1" ht="12" customHeight="1">
      <c r="A6" s="37"/>
      <c r="B6" s="43"/>
      <c r="C6" s="37"/>
      <c r="D6" s="134" t="s">
        <v>16</v>
      </c>
      <c r="E6" s="37"/>
      <c r="F6" s="37"/>
      <c r="G6" s="37"/>
      <c r="H6" s="37"/>
      <c r="I6" s="37"/>
      <c r="J6" s="37"/>
      <c r="K6" s="37"/>
      <c r="L6" s="62"/>
      <c r="S6" s="37"/>
      <c r="T6" s="37"/>
      <c r="U6" s="37"/>
      <c r="V6" s="37"/>
      <c r="W6" s="37"/>
      <c r="X6" s="37"/>
      <c r="Y6" s="37"/>
      <c r="Z6" s="37"/>
      <c r="AA6" s="37"/>
      <c r="AB6" s="37"/>
      <c r="AC6" s="37"/>
      <c r="AD6" s="37"/>
      <c r="AE6" s="37"/>
    </row>
    <row r="7" s="2" customFormat="1" ht="16.5" customHeight="1">
      <c r="A7" s="37"/>
      <c r="B7" s="43"/>
      <c r="C7" s="37"/>
      <c r="D7" s="37"/>
      <c r="E7" s="135" t="s">
        <v>17</v>
      </c>
      <c r="F7" s="37"/>
      <c r="G7" s="37"/>
      <c r="H7" s="37"/>
      <c r="I7" s="37"/>
      <c r="J7" s="37"/>
      <c r="K7" s="37"/>
      <c r="L7" s="62"/>
      <c r="S7" s="37"/>
      <c r="T7" s="37"/>
      <c r="U7" s="37"/>
      <c r="V7" s="37"/>
      <c r="W7" s="37"/>
      <c r="X7" s="37"/>
      <c r="Y7" s="37"/>
      <c r="Z7" s="37"/>
      <c r="AA7" s="37"/>
      <c r="AB7" s="37"/>
      <c r="AC7" s="37"/>
      <c r="AD7" s="37"/>
      <c r="AE7" s="37"/>
    </row>
    <row r="8" s="2" customFormat="1">
      <c r="A8" s="37"/>
      <c r="B8" s="43"/>
      <c r="C8" s="37"/>
      <c r="D8" s="37"/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2" customHeight="1">
      <c r="A9" s="37"/>
      <c r="B9" s="43"/>
      <c r="C9" s="37"/>
      <c r="D9" s="134" t="s">
        <v>18</v>
      </c>
      <c r="E9" s="37"/>
      <c r="F9" s="136" t="s">
        <v>1</v>
      </c>
      <c r="G9" s="37"/>
      <c r="H9" s="37"/>
      <c r="I9" s="134" t="s">
        <v>19</v>
      </c>
      <c r="J9" s="136" t="s">
        <v>1</v>
      </c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 ht="12" customHeight="1">
      <c r="A10" s="37"/>
      <c r="B10" s="43"/>
      <c r="C10" s="37"/>
      <c r="D10" s="134" t="s">
        <v>20</v>
      </c>
      <c r="E10" s="37"/>
      <c r="F10" s="136" t="s">
        <v>21</v>
      </c>
      <c r="G10" s="37"/>
      <c r="H10" s="37"/>
      <c r="I10" s="134" t="s">
        <v>22</v>
      </c>
      <c r="J10" s="137" t="str">
        <f>'Rekapitulace stavby'!AN8</f>
        <v>30. 3. 2025</v>
      </c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0.8" customHeight="1">
      <c r="A11" s="37"/>
      <c r="B11" s="43"/>
      <c r="C11" s="37"/>
      <c r="D11" s="37"/>
      <c r="E11" s="37"/>
      <c r="F11" s="37"/>
      <c r="G11" s="37"/>
      <c r="H11" s="37"/>
      <c r="I11" s="37"/>
      <c r="J11" s="37"/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4" t="s">
        <v>24</v>
      </c>
      <c r="E12" s="37"/>
      <c r="F12" s="37"/>
      <c r="G12" s="37"/>
      <c r="H12" s="37"/>
      <c r="I12" s="134" t="s">
        <v>25</v>
      </c>
      <c r="J12" s="136" t="s">
        <v>1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8" customHeight="1">
      <c r="A13" s="37"/>
      <c r="B13" s="43"/>
      <c r="C13" s="37"/>
      <c r="D13" s="37"/>
      <c r="E13" s="136" t="s">
        <v>26</v>
      </c>
      <c r="F13" s="37"/>
      <c r="G13" s="37"/>
      <c r="H13" s="37"/>
      <c r="I13" s="134" t="s">
        <v>27</v>
      </c>
      <c r="J13" s="136" t="s">
        <v>1</v>
      </c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6.96" customHeight="1">
      <c r="A14" s="37"/>
      <c r="B14" s="43"/>
      <c r="C14" s="37"/>
      <c r="D14" s="37"/>
      <c r="E14" s="37"/>
      <c r="F14" s="37"/>
      <c r="G14" s="37"/>
      <c r="H14" s="37"/>
      <c r="I14" s="37"/>
      <c r="J14" s="37"/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2" customHeight="1">
      <c r="A15" s="37"/>
      <c r="B15" s="43"/>
      <c r="C15" s="37"/>
      <c r="D15" s="134" t="s">
        <v>28</v>
      </c>
      <c r="E15" s="37"/>
      <c r="F15" s="37"/>
      <c r="G15" s="37"/>
      <c r="H15" s="37"/>
      <c r="I15" s="134" t="s">
        <v>25</v>
      </c>
      <c r="J15" s="32" t="str">
        <f>'Rekapitulace stavby'!AN13</f>
        <v>Vyplň údaj</v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18" customHeight="1">
      <c r="A16" s="37"/>
      <c r="B16" s="43"/>
      <c r="C16" s="37"/>
      <c r="D16" s="37"/>
      <c r="E16" s="32" t="str">
        <f>'Rekapitulace stavby'!E14</f>
        <v>Vyplň údaj</v>
      </c>
      <c r="F16" s="136"/>
      <c r="G16" s="136"/>
      <c r="H16" s="136"/>
      <c r="I16" s="134" t="s">
        <v>27</v>
      </c>
      <c r="J16" s="32" t="str">
        <f>'Rekapitulace stavby'!AN14</f>
        <v>Vyplň údaj</v>
      </c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6.96" customHeight="1">
      <c r="A17" s="37"/>
      <c r="B17" s="43"/>
      <c r="C17" s="37"/>
      <c r="D17" s="37"/>
      <c r="E17" s="37"/>
      <c r="F17" s="37"/>
      <c r="G17" s="37"/>
      <c r="H17" s="37"/>
      <c r="I17" s="37"/>
      <c r="J17" s="37"/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2" customHeight="1">
      <c r="A18" s="37"/>
      <c r="B18" s="43"/>
      <c r="C18" s="37"/>
      <c r="D18" s="134" t="s">
        <v>30</v>
      </c>
      <c r="E18" s="37"/>
      <c r="F18" s="37"/>
      <c r="G18" s="37"/>
      <c r="H18" s="37"/>
      <c r="I18" s="134" t="s">
        <v>25</v>
      </c>
      <c r="J18" s="136" t="s">
        <v>1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18" customHeight="1">
      <c r="A19" s="37"/>
      <c r="B19" s="43"/>
      <c r="C19" s="37"/>
      <c r="D19" s="37"/>
      <c r="E19" s="136" t="s">
        <v>31</v>
      </c>
      <c r="F19" s="37"/>
      <c r="G19" s="37"/>
      <c r="H19" s="37"/>
      <c r="I19" s="134" t="s">
        <v>27</v>
      </c>
      <c r="J19" s="136" t="s">
        <v>1</v>
      </c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6.96" customHeight="1">
      <c r="A20" s="37"/>
      <c r="B20" s="43"/>
      <c r="C20" s="37"/>
      <c r="D20" s="37"/>
      <c r="E20" s="37"/>
      <c r="F20" s="37"/>
      <c r="G20" s="37"/>
      <c r="H20" s="37"/>
      <c r="I20" s="37"/>
      <c r="J20" s="37"/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2" customHeight="1">
      <c r="A21" s="37"/>
      <c r="B21" s="43"/>
      <c r="C21" s="37"/>
      <c r="D21" s="134" t="s">
        <v>33</v>
      </c>
      <c r="E21" s="37"/>
      <c r="F21" s="37"/>
      <c r="G21" s="37"/>
      <c r="H21" s="37"/>
      <c r="I21" s="134" t="s">
        <v>25</v>
      </c>
      <c r="J21" s="136" t="s">
        <v>1</v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18" customHeight="1">
      <c r="A22" s="37"/>
      <c r="B22" s="43"/>
      <c r="C22" s="37"/>
      <c r="D22" s="37"/>
      <c r="E22" s="136" t="s">
        <v>31</v>
      </c>
      <c r="F22" s="37"/>
      <c r="G22" s="37"/>
      <c r="H22" s="37"/>
      <c r="I22" s="134" t="s">
        <v>27</v>
      </c>
      <c r="J22" s="136" t="s">
        <v>1</v>
      </c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6.96" customHeight="1">
      <c r="A23" s="37"/>
      <c r="B23" s="43"/>
      <c r="C23" s="37"/>
      <c r="D23" s="37"/>
      <c r="E23" s="37"/>
      <c r="F23" s="37"/>
      <c r="G23" s="37"/>
      <c r="H23" s="37"/>
      <c r="I23" s="37"/>
      <c r="J23" s="37"/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2" customHeight="1">
      <c r="A24" s="37"/>
      <c r="B24" s="43"/>
      <c r="C24" s="37"/>
      <c r="D24" s="134" t="s">
        <v>34</v>
      </c>
      <c r="E24" s="37"/>
      <c r="F24" s="37"/>
      <c r="G24" s="37"/>
      <c r="H24" s="37"/>
      <c r="I24" s="37"/>
      <c r="J24" s="37"/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8" customFormat="1" ht="16.5" customHeight="1">
      <c r="A25" s="138"/>
      <c r="B25" s="139"/>
      <c r="C25" s="138"/>
      <c r="D25" s="138"/>
      <c r="E25" s="140" t="s">
        <v>1</v>
      </c>
      <c r="F25" s="140"/>
      <c r="G25" s="140"/>
      <c r="H25" s="140"/>
      <c r="I25" s="138"/>
      <c r="J25" s="138"/>
      <c r="K25" s="138"/>
      <c r="L25" s="141"/>
      <c r="S25" s="138"/>
      <c r="T25" s="138"/>
      <c r="U25" s="138"/>
      <c r="V25" s="138"/>
      <c r="W25" s="138"/>
      <c r="X25" s="138"/>
      <c r="Y25" s="138"/>
      <c r="Z25" s="138"/>
      <c r="AA25" s="138"/>
      <c r="AB25" s="138"/>
      <c r="AC25" s="138"/>
      <c r="AD25" s="138"/>
      <c r="AE25" s="138"/>
    </row>
    <row r="26" s="2" customFormat="1" ht="6.96" customHeight="1">
      <c r="A26" s="37"/>
      <c r="B26" s="43"/>
      <c r="C26" s="37"/>
      <c r="D26" s="37"/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2" customFormat="1" ht="6.96" customHeight="1">
      <c r="A27" s="37"/>
      <c r="B27" s="43"/>
      <c r="C27" s="37"/>
      <c r="D27" s="142"/>
      <c r="E27" s="142"/>
      <c r="F27" s="142"/>
      <c r="G27" s="142"/>
      <c r="H27" s="142"/>
      <c r="I27" s="142"/>
      <c r="J27" s="142"/>
      <c r="K27" s="142"/>
      <c r="L27" s="62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s="2" customFormat="1" ht="25.44" customHeight="1">
      <c r="A28" s="37"/>
      <c r="B28" s="43"/>
      <c r="C28" s="37"/>
      <c r="D28" s="143" t="s">
        <v>35</v>
      </c>
      <c r="E28" s="37"/>
      <c r="F28" s="37"/>
      <c r="G28" s="37"/>
      <c r="H28" s="37"/>
      <c r="I28" s="37"/>
      <c r="J28" s="144">
        <f>ROUND(J123, 2)</f>
        <v>0</v>
      </c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2"/>
      <c r="E29" s="142"/>
      <c r="F29" s="142"/>
      <c r="G29" s="142"/>
      <c r="H29" s="142"/>
      <c r="I29" s="142"/>
      <c r="J29" s="142"/>
      <c r="K29" s="142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14.4" customHeight="1">
      <c r="A30" s="37"/>
      <c r="B30" s="43"/>
      <c r="C30" s="37"/>
      <c r="D30" s="37"/>
      <c r="E30" s="37"/>
      <c r="F30" s="145" t="s">
        <v>37</v>
      </c>
      <c r="G30" s="37"/>
      <c r="H30" s="37"/>
      <c r="I30" s="145" t="s">
        <v>36</v>
      </c>
      <c r="J30" s="145" t="s">
        <v>38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14.4" customHeight="1">
      <c r="A31" s="37"/>
      <c r="B31" s="43"/>
      <c r="C31" s="37"/>
      <c r="D31" s="146" t="s">
        <v>39</v>
      </c>
      <c r="E31" s="134" t="s">
        <v>40</v>
      </c>
      <c r="F31" s="147">
        <f>ROUND((SUM(BE123:BE220)),  2)</f>
        <v>0</v>
      </c>
      <c r="G31" s="37"/>
      <c r="H31" s="37"/>
      <c r="I31" s="148">
        <v>0.20999999999999999</v>
      </c>
      <c r="J31" s="147">
        <f>ROUND(((SUM(BE123:BE220))*I31),  2)</f>
        <v>0</v>
      </c>
      <c r="K31" s="37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134" t="s">
        <v>41</v>
      </c>
      <c r="F32" s="147">
        <f>ROUND((SUM(BF123:BF220)),  2)</f>
        <v>0</v>
      </c>
      <c r="G32" s="37"/>
      <c r="H32" s="37"/>
      <c r="I32" s="148">
        <v>0.12</v>
      </c>
      <c r="J32" s="147">
        <f>ROUND(((SUM(BF123:BF220))*I32),  2)</f>
        <v>0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hidden="1" s="2" customFormat="1" ht="14.4" customHeight="1">
      <c r="A33" s="37"/>
      <c r="B33" s="43"/>
      <c r="C33" s="37"/>
      <c r="D33" s="37"/>
      <c r="E33" s="134" t="s">
        <v>42</v>
      </c>
      <c r="F33" s="147">
        <f>ROUND((SUM(BG123:BG220)),  2)</f>
        <v>0</v>
      </c>
      <c r="G33" s="37"/>
      <c r="H33" s="37"/>
      <c r="I33" s="148">
        <v>0.20999999999999999</v>
      </c>
      <c r="J33" s="147">
        <f>0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hidden="1" s="2" customFormat="1" ht="14.4" customHeight="1">
      <c r="A34" s="37"/>
      <c r="B34" s="43"/>
      <c r="C34" s="37"/>
      <c r="D34" s="37"/>
      <c r="E34" s="134" t="s">
        <v>43</v>
      </c>
      <c r="F34" s="147">
        <f>ROUND((SUM(BH123:BH220)),  2)</f>
        <v>0</v>
      </c>
      <c r="G34" s="37"/>
      <c r="H34" s="37"/>
      <c r="I34" s="148">
        <v>0.12</v>
      </c>
      <c r="J34" s="147">
        <f>0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4" t="s">
        <v>44</v>
      </c>
      <c r="F35" s="147">
        <f>ROUND((SUM(BI123:BI220)),  2)</f>
        <v>0</v>
      </c>
      <c r="G35" s="37"/>
      <c r="H35" s="37"/>
      <c r="I35" s="148">
        <v>0</v>
      </c>
      <c r="J35" s="147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6.96" customHeight="1">
      <c r="A36" s="37"/>
      <c r="B36" s="43"/>
      <c r="C36" s="37"/>
      <c r="D36" s="37"/>
      <c r="E36" s="37"/>
      <c r="F36" s="37"/>
      <c r="G36" s="37"/>
      <c r="H36" s="37"/>
      <c r="I36" s="37"/>
      <c r="J36" s="37"/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s="2" customFormat="1" ht="25.44" customHeight="1">
      <c r="A37" s="37"/>
      <c r="B37" s="43"/>
      <c r="C37" s="149"/>
      <c r="D37" s="150" t="s">
        <v>45</v>
      </c>
      <c r="E37" s="151"/>
      <c r="F37" s="151"/>
      <c r="G37" s="152" t="s">
        <v>46</v>
      </c>
      <c r="H37" s="153" t="s">
        <v>47</v>
      </c>
      <c r="I37" s="151"/>
      <c r="J37" s="154">
        <f>SUM(J28:J35)</f>
        <v>0</v>
      </c>
      <c r="K37" s="155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14.4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1" customFormat="1" ht="14.4" customHeight="1">
      <c r="B39" s="19"/>
      <c r="L39" s="19"/>
    </row>
    <row r="40" s="1" customFormat="1" ht="14.4" customHeight="1">
      <c r="B40" s="19"/>
      <c r="L40" s="19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56" t="s">
        <v>48</v>
      </c>
      <c r="E50" s="157"/>
      <c r="F50" s="157"/>
      <c r="G50" s="156" t="s">
        <v>49</v>
      </c>
      <c r="H50" s="157"/>
      <c r="I50" s="157"/>
      <c r="J50" s="157"/>
      <c r="K50" s="157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58" t="s">
        <v>50</v>
      </c>
      <c r="E61" s="159"/>
      <c r="F61" s="160" t="s">
        <v>51</v>
      </c>
      <c r="G61" s="158" t="s">
        <v>50</v>
      </c>
      <c r="H61" s="159"/>
      <c r="I61" s="159"/>
      <c r="J61" s="161" t="s">
        <v>51</v>
      </c>
      <c r="K61" s="159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56" t="s">
        <v>52</v>
      </c>
      <c r="E65" s="162"/>
      <c r="F65" s="162"/>
      <c r="G65" s="156" t="s">
        <v>53</v>
      </c>
      <c r="H65" s="162"/>
      <c r="I65" s="162"/>
      <c r="J65" s="162"/>
      <c r="K65" s="162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58" t="s">
        <v>50</v>
      </c>
      <c r="E76" s="159"/>
      <c r="F76" s="160" t="s">
        <v>51</v>
      </c>
      <c r="G76" s="158" t="s">
        <v>50</v>
      </c>
      <c r="H76" s="159"/>
      <c r="I76" s="159"/>
      <c r="J76" s="161" t="s">
        <v>51</v>
      </c>
      <c r="K76" s="159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63"/>
      <c r="C77" s="164"/>
      <c r="D77" s="164"/>
      <c r="E77" s="164"/>
      <c r="F77" s="164"/>
      <c r="G77" s="164"/>
      <c r="H77" s="164"/>
      <c r="I77" s="164"/>
      <c r="J77" s="164"/>
      <c r="K77" s="164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65"/>
      <c r="C81" s="166"/>
      <c r="D81" s="166"/>
      <c r="E81" s="166"/>
      <c r="F81" s="166"/>
      <c r="G81" s="166"/>
      <c r="H81" s="166"/>
      <c r="I81" s="166"/>
      <c r="J81" s="166"/>
      <c r="K81" s="166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84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75" t="str">
        <f>E7</f>
        <v>Chata č.4-nátěr rekreační chaty MMB</v>
      </c>
      <c r="F85" s="39"/>
      <c r="G85" s="39"/>
      <c r="H85" s="39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6.96" customHeight="1">
      <c r="A86" s="37"/>
      <c r="B86" s="38"/>
      <c r="C86" s="39"/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2" customHeight="1">
      <c r="A87" s="37"/>
      <c r="B87" s="38"/>
      <c r="C87" s="31" t="s">
        <v>20</v>
      </c>
      <c r="D87" s="39"/>
      <c r="E87" s="39"/>
      <c r="F87" s="26" t="str">
        <f>F10</f>
        <v>Brněnská přehrada-Rakovec</v>
      </c>
      <c r="G87" s="39"/>
      <c r="H87" s="39"/>
      <c r="I87" s="31" t="s">
        <v>22</v>
      </c>
      <c r="J87" s="78" t="str">
        <f>IF(J10="","",J10)</f>
        <v>30. 3. 2025</v>
      </c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5.15" customHeight="1">
      <c r="A89" s="37"/>
      <c r="B89" s="38"/>
      <c r="C89" s="31" t="s">
        <v>24</v>
      </c>
      <c r="D89" s="39"/>
      <c r="E89" s="39"/>
      <c r="F89" s="26" t="str">
        <f>E13</f>
        <v>MmBrna, OSM, Husova 3, Brno</v>
      </c>
      <c r="G89" s="39"/>
      <c r="H89" s="39"/>
      <c r="I89" s="31" t="s">
        <v>30</v>
      </c>
      <c r="J89" s="35" t="str">
        <f>E19</f>
        <v>Radka Volková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15.15" customHeight="1">
      <c r="A90" s="37"/>
      <c r="B90" s="38"/>
      <c r="C90" s="31" t="s">
        <v>28</v>
      </c>
      <c r="D90" s="39"/>
      <c r="E90" s="39"/>
      <c r="F90" s="26" t="str">
        <f>IF(E16="","",E16)</f>
        <v>Vyplň údaj</v>
      </c>
      <c r="G90" s="39"/>
      <c r="H90" s="39"/>
      <c r="I90" s="31" t="s">
        <v>33</v>
      </c>
      <c r="J90" s="35" t="str">
        <f>E22</f>
        <v>Radka Volková</v>
      </c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0.32" customHeight="1">
      <c r="A91" s="37"/>
      <c r="B91" s="38"/>
      <c r="C91" s="39"/>
      <c r="D91" s="39"/>
      <c r="E91" s="39"/>
      <c r="F91" s="39"/>
      <c r="G91" s="39"/>
      <c r="H91" s="39"/>
      <c r="I91" s="39"/>
      <c r="J91" s="39"/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29.28" customHeight="1">
      <c r="A92" s="37"/>
      <c r="B92" s="38"/>
      <c r="C92" s="167" t="s">
        <v>85</v>
      </c>
      <c r="D92" s="168"/>
      <c r="E92" s="168"/>
      <c r="F92" s="168"/>
      <c r="G92" s="168"/>
      <c r="H92" s="168"/>
      <c r="I92" s="168"/>
      <c r="J92" s="169" t="s">
        <v>86</v>
      </c>
      <c r="K92" s="168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2.8" customHeight="1">
      <c r="A94" s="37"/>
      <c r="B94" s="38"/>
      <c r="C94" s="170" t="s">
        <v>87</v>
      </c>
      <c r="D94" s="39"/>
      <c r="E94" s="39"/>
      <c r="F94" s="39"/>
      <c r="G94" s="39"/>
      <c r="H94" s="39"/>
      <c r="I94" s="39"/>
      <c r="J94" s="109">
        <f>J123</f>
        <v>0</v>
      </c>
      <c r="K94" s="39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U94" s="16" t="s">
        <v>88</v>
      </c>
    </row>
    <row r="95" s="9" customFormat="1" ht="24.96" customHeight="1">
      <c r="A95" s="9"/>
      <c r="B95" s="171"/>
      <c r="C95" s="172"/>
      <c r="D95" s="173" t="s">
        <v>89</v>
      </c>
      <c r="E95" s="174"/>
      <c r="F95" s="174"/>
      <c r="G95" s="174"/>
      <c r="H95" s="174"/>
      <c r="I95" s="174"/>
      <c r="J95" s="175">
        <f>J124</f>
        <v>0</v>
      </c>
      <c r="K95" s="172"/>
      <c r="L95" s="176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</row>
    <row r="96" s="10" customFormat="1" ht="19.92" customHeight="1">
      <c r="A96" s="10"/>
      <c r="B96" s="177"/>
      <c r="C96" s="178"/>
      <c r="D96" s="179" t="s">
        <v>90</v>
      </c>
      <c r="E96" s="180"/>
      <c r="F96" s="180"/>
      <c r="G96" s="180"/>
      <c r="H96" s="180"/>
      <c r="I96" s="180"/>
      <c r="J96" s="181">
        <f>J125</f>
        <v>0</v>
      </c>
      <c r="K96" s="178"/>
      <c r="L96" s="182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</row>
    <row r="97" s="10" customFormat="1" ht="19.92" customHeight="1">
      <c r="A97" s="10"/>
      <c r="B97" s="177"/>
      <c r="C97" s="178"/>
      <c r="D97" s="179" t="s">
        <v>91</v>
      </c>
      <c r="E97" s="180"/>
      <c r="F97" s="180"/>
      <c r="G97" s="180"/>
      <c r="H97" s="180"/>
      <c r="I97" s="180"/>
      <c r="J97" s="181">
        <f>J132</f>
        <v>0</v>
      </c>
      <c r="K97" s="178"/>
      <c r="L97" s="182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</row>
    <row r="98" s="10" customFormat="1" ht="19.92" customHeight="1">
      <c r="A98" s="10"/>
      <c r="B98" s="177"/>
      <c r="C98" s="178"/>
      <c r="D98" s="179" t="s">
        <v>92</v>
      </c>
      <c r="E98" s="180"/>
      <c r="F98" s="180"/>
      <c r="G98" s="180"/>
      <c r="H98" s="180"/>
      <c r="I98" s="180"/>
      <c r="J98" s="181">
        <f>J139</f>
        <v>0</v>
      </c>
      <c r="K98" s="178"/>
      <c r="L98" s="182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77"/>
      <c r="C99" s="178"/>
      <c r="D99" s="179" t="s">
        <v>93</v>
      </c>
      <c r="E99" s="180"/>
      <c r="F99" s="180"/>
      <c r="G99" s="180"/>
      <c r="H99" s="180"/>
      <c r="I99" s="180"/>
      <c r="J99" s="181">
        <f>J149</f>
        <v>0</v>
      </c>
      <c r="K99" s="178"/>
      <c r="L99" s="182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77"/>
      <c r="C100" s="178"/>
      <c r="D100" s="179" t="s">
        <v>94</v>
      </c>
      <c r="E100" s="180"/>
      <c r="F100" s="180"/>
      <c r="G100" s="180"/>
      <c r="H100" s="180"/>
      <c r="I100" s="180"/>
      <c r="J100" s="181">
        <f>J155</f>
        <v>0</v>
      </c>
      <c r="K100" s="178"/>
      <c r="L100" s="182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9" customFormat="1" ht="24.96" customHeight="1">
      <c r="A101" s="9"/>
      <c r="B101" s="171"/>
      <c r="C101" s="172"/>
      <c r="D101" s="173" t="s">
        <v>95</v>
      </c>
      <c r="E101" s="174"/>
      <c r="F101" s="174"/>
      <c r="G101" s="174"/>
      <c r="H101" s="174"/>
      <c r="I101" s="174"/>
      <c r="J101" s="175">
        <f>J157</f>
        <v>0</v>
      </c>
      <c r="K101" s="172"/>
      <c r="L101" s="176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0" customFormat="1" ht="19.92" customHeight="1">
      <c r="A102" s="10"/>
      <c r="B102" s="177"/>
      <c r="C102" s="178"/>
      <c r="D102" s="179" t="s">
        <v>96</v>
      </c>
      <c r="E102" s="180"/>
      <c r="F102" s="180"/>
      <c r="G102" s="180"/>
      <c r="H102" s="180"/>
      <c r="I102" s="180"/>
      <c r="J102" s="181">
        <f>J158</f>
        <v>0</v>
      </c>
      <c r="K102" s="178"/>
      <c r="L102" s="182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77"/>
      <c r="C103" s="178"/>
      <c r="D103" s="179" t="s">
        <v>97</v>
      </c>
      <c r="E103" s="180"/>
      <c r="F103" s="180"/>
      <c r="G103" s="180"/>
      <c r="H103" s="180"/>
      <c r="I103" s="180"/>
      <c r="J103" s="181">
        <f>J168</f>
        <v>0</v>
      </c>
      <c r="K103" s="178"/>
      <c r="L103" s="182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9" customFormat="1" ht="24.96" customHeight="1">
      <c r="A104" s="9"/>
      <c r="B104" s="171"/>
      <c r="C104" s="172"/>
      <c r="D104" s="173" t="s">
        <v>98</v>
      </c>
      <c r="E104" s="174"/>
      <c r="F104" s="174"/>
      <c r="G104" s="174"/>
      <c r="H104" s="174"/>
      <c r="I104" s="174"/>
      <c r="J104" s="175">
        <f>J218</f>
        <v>0</v>
      </c>
      <c r="K104" s="172"/>
      <c r="L104" s="176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10" customFormat="1" ht="19.92" customHeight="1">
      <c r="A105" s="10"/>
      <c r="B105" s="177"/>
      <c r="C105" s="178"/>
      <c r="D105" s="179" t="s">
        <v>99</v>
      </c>
      <c r="E105" s="180"/>
      <c r="F105" s="180"/>
      <c r="G105" s="180"/>
      <c r="H105" s="180"/>
      <c r="I105" s="180"/>
      <c r="J105" s="181">
        <f>J219</f>
        <v>0</v>
      </c>
      <c r="K105" s="178"/>
      <c r="L105" s="182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2" customFormat="1" ht="21.84" customHeight="1">
      <c r="A106" s="37"/>
      <c r="B106" s="38"/>
      <c r="C106" s="39"/>
      <c r="D106" s="39"/>
      <c r="E106" s="39"/>
      <c r="F106" s="39"/>
      <c r="G106" s="39"/>
      <c r="H106" s="39"/>
      <c r="I106" s="39"/>
      <c r="J106" s="39"/>
      <c r="K106" s="39"/>
      <c r="L106" s="62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07" s="2" customFormat="1" ht="6.96" customHeight="1">
      <c r="A107" s="37"/>
      <c r="B107" s="65"/>
      <c r="C107" s="66"/>
      <c r="D107" s="66"/>
      <c r="E107" s="66"/>
      <c r="F107" s="66"/>
      <c r="G107" s="66"/>
      <c r="H107" s="66"/>
      <c r="I107" s="66"/>
      <c r="J107" s="66"/>
      <c r="K107" s="66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11" s="2" customFormat="1" ht="6.96" customHeight="1">
      <c r="A111" s="37"/>
      <c r="B111" s="67"/>
      <c r="C111" s="68"/>
      <c r="D111" s="68"/>
      <c r="E111" s="68"/>
      <c r="F111" s="68"/>
      <c r="G111" s="68"/>
      <c r="H111" s="68"/>
      <c r="I111" s="68"/>
      <c r="J111" s="68"/>
      <c r="K111" s="68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24.96" customHeight="1">
      <c r="A112" s="37"/>
      <c r="B112" s="38"/>
      <c r="C112" s="22" t="s">
        <v>100</v>
      </c>
      <c r="D112" s="39"/>
      <c r="E112" s="39"/>
      <c r="F112" s="39"/>
      <c r="G112" s="39"/>
      <c r="H112" s="39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6.96" customHeight="1">
      <c r="A113" s="37"/>
      <c r="B113" s="38"/>
      <c r="C113" s="39"/>
      <c r="D113" s="39"/>
      <c r="E113" s="39"/>
      <c r="F113" s="39"/>
      <c r="G113" s="39"/>
      <c r="H113" s="39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2" customHeight="1">
      <c r="A114" s="37"/>
      <c r="B114" s="38"/>
      <c r="C114" s="31" t="s">
        <v>16</v>
      </c>
      <c r="D114" s="39"/>
      <c r="E114" s="39"/>
      <c r="F114" s="39"/>
      <c r="G114" s="39"/>
      <c r="H114" s="39"/>
      <c r="I114" s="39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6.5" customHeight="1">
      <c r="A115" s="37"/>
      <c r="B115" s="38"/>
      <c r="C115" s="39"/>
      <c r="D115" s="39"/>
      <c r="E115" s="75" t="str">
        <f>E7</f>
        <v>Chata č.4-nátěr rekreační chaty MMB</v>
      </c>
      <c r="F115" s="39"/>
      <c r="G115" s="39"/>
      <c r="H115" s="39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6.96" customHeight="1">
      <c r="A116" s="37"/>
      <c r="B116" s="38"/>
      <c r="C116" s="39"/>
      <c r="D116" s="39"/>
      <c r="E116" s="39"/>
      <c r="F116" s="39"/>
      <c r="G116" s="39"/>
      <c r="H116" s="39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2" customHeight="1">
      <c r="A117" s="37"/>
      <c r="B117" s="38"/>
      <c r="C117" s="31" t="s">
        <v>20</v>
      </c>
      <c r="D117" s="39"/>
      <c r="E117" s="39"/>
      <c r="F117" s="26" t="str">
        <f>F10</f>
        <v>Brněnská přehrada-Rakovec</v>
      </c>
      <c r="G117" s="39"/>
      <c r="H117" s="39"/>
      <c r="I117" s="31" t="s">
        <v>22</v>
      </c>
      <c r="J117" s="78" t="str">
        <f>IF(J10="","",J10)</f>
        <v>30. 3. 2025</v>
      </c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6.96" customHeight="1">
      <c r="A118" s="37"/>
      <c r="B118" s="38"/>
      <c r="C118" s="39"/>
      <c r="D118" s="39"/>
      <c r="E118" s="39"/>
      <c r="F118" s="39"/>
      <c r="G118" s="39"/>
      <c r="H118" s="39"/>
      <c r="I118" s="39"/>
      <c r="J118" s="39"/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5.15" customHeight="1">
      <c r="A119" s="37"/>
      <c r="B119" s="38"/>
      <c r="C119" s="31" t="s">
        <v>24</v>
      </c>
      <c r="D119" s="39"/>
      <c r="E119" s="39"/>
      <c r="F119" s="26" t="str">
        <f>E13</f>
        <v>MmBrna, OSM, Husova 3, Brno</v>
      </c>
      <c r="G119" s="39"/>
      <c r="H119" s="39"/>
      <c r="I119" s="31" t="s">
        <v>30</v>
      </c>
      <c r="J119" s="35" t="str">
        <f>E19</f>
        <v>Radka Volková</v>
      </c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5.15" customHeight="1">
      <c r="A120" s="37"/>
      <c r="B120" s="38"/>
      <c r="C120" s="31" t="s">
        <v>28</v>
      </c>
      <c r="D120" s="39"/>
      <c r="E120" s="39"/>
      <c r="F120" s="26" t="str">
        <f>IF(E16="","",E16)</f>
        <v>Vyplň údaj</v>
      </c>
      <c r="G120" s="39"/>
      <c r="H120" s="39"/>
      <c r="I120" s="31" t="s">
        <v>33</v>
      </c>
      <c r="J120" s="35" t="str">
        <f>E22</f>
        <v>Radka Volková</v>
      </c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10.32" customHeight="1">
      <c r="A121" s="37"/>
      <c r="B121" s="38"/>
      <c r="C121" s="39"/>
      <c r="D121" s="39"/>
      <c r="E121" s="39"/>
      <c r="F121" s="39"/>
      <c r="G121" s="39"/>
      <c r="H121" s="39"/>
      <c r="I121" s="39"/>
      <c r="J121" s="39"/>
      <c r="K121" s="39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11" customFormat="1" ht="29.28" customHeight="1">
      <c r="A122" s="183"/>
      <c r="B122" s="184"/>
      <c r="C122" s="185" t="s">
        <v>101</v>
      </c>
      <c r="D122" s="186" t="s">
        <v>60</v>
      </c>
      <c r="E122" s="186" t="s">
        <v>56</v>
      </c>
      <c r="F122" s="186" t="s">
        <v>57</v>
      </c>
      <c r="G122" s="186" t="s">
        <v>102</v>
      </c>
      <c r="H122" s="186" t="s">
        <v>103</v>
      </c>
      <c r="I122" s="186" t="s">
        <v>104</v>
      </c>
      <c r="J122" s="186" t="s">
        <v>86</v>
      </c>
      <c r="K122" s="187" t="s">
        <v>105</v>
      </c>
      <c r="L122" s="188"/>
      <c r="M122" s="99" t="s">
        <v>1</v>
      </c>
      <c r="N122" s="100" t="s">
        <v>39</v>
      </c>
      <c r="O122" s="100" t="s">
        <v>106</v>
      </c>
      <c r="P122" s="100" t="s">
        <v>107</v>
      </c>
      <c r="Q122" s="100" t="s">
        <v>108</v>
      </c>
      <c r="R122" s="100" t="s">
        <v>109</v>
      </c>
      <c r="S122" s="100" t="s">
        <v>110</v>
      </c>
      <c r="T122" s="101" t="s">
        <v>111</v>
      </c>
      <c r="U122" s="183"/>
      <c r="V122" s="183"/>
      <c r="W122" s="183"/>
      <c r="X122" s="183"/>
      <c r="Y122" s="183"/>
      <c r="Z122" s="183"/>
      <c r="AA122" s="183"/>
      <c r="AB122" s="183"/>
      <c r="AC122" s="183"/>
      <c r="AD122" s="183"/>
      <c r="AE122" s="183"/>
    </row>
    <row r="123" s="2" customFormat="1" ht="22.8" customHeight="1">
      <c r="A123" s="37"/>
      <c r="B123" s="38"/>
      <c r="C123" s="106" t="s">
        <v>112</v>
      </c>
      <c r="D123" s="39"/>
      <c r="E123" s="39"/>
      <c r="F123" s="39"/>
      <c r="G123" s="39"/>
      <c r="H123" s="39"/>
      <c r="I123" s="39"/>
      <c r="J123" s="189">
        <f>BK123</f>
        <v>0</v>
      </c>
      <c r="K123" s="39"/>
      <c r="L123" s="43"/>
      <c r="M123" s="102"/>
      <c r="N123" s="190"/>
      <c r="O123" s="103"/>
      <c r="P123" s="191">
        <f>P124+P157+P218</f>
        <v>0</v>
      </c>
      <c r="Q123" s="103"/>
      <c r="R123" s="191">
        <f>R124+R157+R218</f>
        <v>4.2327940100000001</v>
      </c>
      <c r="S123" s="103"/>
      <c r="T123" s="192">
        <f>T124+T157+T218</f>
        <v>0.62724000000000002</v>
      </c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T123" s="16" t="s">
        <v>74</v>
      </c>
      <c r="AU123" s="16" t="s">
        <v>88</v>
      </c>
      <c r="BK123" s="193">
        <f>BK124+BK157+BK218</f>
        <v>0</v>
      </c>
    </row>
    <row r="124" s="12" customFormat="1" ht="25.92" customHeight="1">
      <c r="A124" s="12"/>
      <c r="B124" s="194"/>
      <c r="C124" s="195"/>
      <c r="D124" s="196" t="s">
        <v>74</v>
      </c>
      <c r="E124" s="197" t="s">
        <v>113</v>
      </c>
      <c r="F124" s="197" t="s">
        <v>114</v>
      </c>
      <c r="G124" s="195"/>
      <c r="H124" s="195"/>
      <c r="I124" s="198"/>
      <c r="J124" s="199">
        <f>BK124</f>
        <v>0</v>
      </c>
      <c r="K124" s="195"/>
      <c r="L124" s="200"/>
      <c r="M124" s="201"/>
      <c r="N124" s="202"/>
      <c r="O124" s="202"/>
      <c r="P124" s="203">
        <f>P125+P132+P139+P149+P155</f>
        <v>0</v>
      </c>
      <c r="Q124" s="202"/>
      <c r="R124" s="203">
        <f>R125+R132+R139+R149+R155</f>
        <v>3.9174000000000002</v>
      </c>
      <c r="S124" s="202"/>
      <c r="T124" s="204">
        <f>T125+T132+T139+T149+T155</f>
        <v>0.54000000000000004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05" t="s">
        <v>80</v>
      </c>
      <c r="AT124" s="206" t="s">
        <v>74</v>
      </c>
      <c r="AU124" s="206" t="s">
        <v>75</v>
      </c>
      <c r="AY124" s="205" t="s">
        <v>115</v>
      </c>
      <c r="BK124" s="207">
        <f>BK125+BK132+BK139+BK149+BK155</f>
        <v>0</v>
      </c>
    </row>
    <row r="125" s="12" customFormat="1" ht="22.8" customHeight="1">
      <c r="A125" s="12"/>
      <c r="B125" s="194"/>
      <c r="C125" s="195"/>
      <c r="D125" s="196" t="s">
        <v>74</v>
      </c>
      <c r="E125" s="208" t="s">
        <v>80</v>
      </c>
      <c r="F125" s="208" t="s">
        <v>116</v>
      </c>
      <c r="G125" s="195"/>
      <c r="H125" s="195"/>
      <c r="I125" s="198"/>
      <c r="J125" s="209">
        <f>BK125</f>
        <v>0</v>
      </c>
      <c r="K125" s="195"/>
      <c r="L125" s="200"/>
      <c r="M125" s="201"/>
      <c r="N125" s="202"/>
      <c r="O125" s="202"/>
      <c r="P125" s="203">
        <f>SUM(P126:P131)</f>
        <v>0</v>
      </c>
      <c r="Q125" s="202"/>
      <c r="R125" s="203">
        <f>SUM(R126:R131)</f>
        <v>0</v>
      </c>
      <c r="S125" s="202"/>
      <c r="T125" s="204">
        <f>SUM(T126:T131)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05" t="s">
        <v>80</v>
      </c>
      <c r="AT125" s="206" t="s">
        <v>74</v>
      </c>
      <c r="AU125" s="206" t="s">
        <v>80</v>
      </c>
      <c r="AY125" s="205" t="s">
        <v>115</v>
      </c>
      <c r="BK125" s="207">
        <f>SUM(BK126:BK131)</f>
        <v>0</v>
      </c>
    </row>
    <row r="126" s="2" customFormat="1" ht="24.15" customHeight="1">
      <c r="A126" s="37"/>
      <c r="B126" s="38"/>
      <c r="C126" s="210" t="s">
        <v>80</v>
      </c>
      <c r="D126" s="210" t="s">
        <v>117</v>
      </c>
      <c r="E126" s="211" t="s">
        <v>118</v>
      </c>
      <c r="F126" s="212" t="s">
        <v>119</v>
      </c>
      <c r="G126" s="213" t="s">
        <v>120</v>
      </c>
      <c r="H126" s="214">
        <v>3.7999999999999998</v>
      </c>
      <c r="I126" s="215"/>
      <c r="J126" s="216">
        <f>ROUND(I126*H126,2)</f>
        <v>0</v>
      </c>
      <c r="K126" s="212" t="s">
        <v>121</v>
      </c>
      <c r="L126" s="43"/>
      <c r="M126" s="217" t="s">
        <v>1</v>
      </c>
      <c r="N126" s="218" t="s">
        <v>40</v>
      </c>
      <c r="O126" s="90"/>
      <c r="P126" s="219">
        <f>O126*H126</f>
        <v>0</v>
      </c>
      <c r="Q126" s="219">
        <v>0</v>
      </c>
      <c r="R126" s="219">
        <f>Q126*H126</f>
        <v>0</v>
      </c>
      <c r="S126" s="219">
        <v>0</v>
      </c>
      <c r="T126" s="220">
        <f>S126*H126</f>
        <v>0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R126" s="221" t="s">
        <v>122</v>
      </c>
      <c r="AT126" s="221" t="s">
        <v>117</v>
      </c>
      <c r="AU126" s="221" t="s">
        <v>82</v>
      </c>
      <c r="AY126" s="16" t="s">
        <v>115</v>
      </c>
      <c r="BE126" s="222">
        <f>IF(N126="základní",J126,0)</f>
        <v>0</v>
      </c>
      <c r="BF126" s="222">
        <f>IF(N126="snížená",J126,0)</f>
        <v>0</v>
      </c>
      <c r="BG126" s="222">
        <f>IF(N126="zákl. přenesená",J126,0)</f>
        <v>0</v>
      </c>
      <c r="BH126" s="222">
        <f>IF(N126="sníž. přenesená",J126,0)</f>
        <v>0</v>
      </c>
      <c r="BI126" s="222">
        <f>IF(N126="nulová",J126,0)</f>
        <v>0</v>
      </c>
      <c r="BJ126" s="16" t="s">
        <v>80</v>
      </c>
      <c r="BK126" s="222">
        <f>ROUND(I126*H126,2)</f>
        <v>0</v>
      </c>
      <c r="BL126" s="16" t="s">
        <v>122</v>
      </c>
      <c r="BM126" s="221" t="s">
        <v>123</v>
      </c>
    </row>
    <row r="127" s="13" customFormat="1">
      <c r="A127" s="13"/>
      <c r="B127" s="223"/>
      <c r="C127" s="224"/>
      <c r="D127" s="225" t="s">
        <v>124</v>
      </c>
      <c r="E127" s="226" t="s">
        <v>1</v>
      </c>
      <c r="F127" s="227" t="s">
        <v>125</v>
      </c>
      <c r="G127" s="224"/>
      <c r="H127" s="228">
        <v>3.7999999999999998</v>
      </c>
      <c r="I127" s="229"/>
      <c r="J127" s="224"/>
      <c r="K127" s="224"/>
      <c r="L127" s="230"/>
      <c r="M127" s="231"/>
      <c r="N127" s="232"/>
      <c r="O127" s="232"/>
      <c r="P127" s="232"/>
      <c r="Q127" s="232"/>
      <c r="R127" s="232"/>
      <c r="S127" s="232"/>
      <c r="T127" s="233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34" t="s">
        <v>124</v>
      </c>
      <c r="AU127" s="234" t="s">
        <v>82</v>
      </c>
      <c r="AV127" s="13" t="s">
        <v>82</v>
      </c>
      <c r="AW127" s="13" t="s">
        <v>32</v>
      </c>
      <c r="AX127" s="13" t="s">
        <v>80</v>
      </c>
      <c r="AY127" s="234" t="s">
        <v>115</v>
      </c>
    </row>
    <row r="128" s="2" customFormat="1" ht="37.8" customHeight="1">
      <c r="A128" s="37"/>
      <c r="B128" s="38"/>
      <c r="C128" s="210" t="s">
        <v>82</v>
      </c>
      <c r="D128" s="210" t="s">
        <v>117</v>
      </c>
      <c r="E128" s="211" t="s">
        <v>126</v>
      </c>
      <c r="F128" s="212" t="s">
        <v>127</v>
      </c>
      <c r="G128" s="213" t="s">
        <v>120</v>
      </c>
      <c r="H128" s="214">
        <v>3.7999999999999998</v>
      </c>
      <c r="I128" s="215"/>
      <c r="J128" s="216">
        <f>ROUND(I128*H128,2)</f>
        <v>0</v>
      </c>
      <c r="K128" s="212" t="s">
        <v>121</v>
      </c>
      <c r="L128" s="43"/>
      <c r="M128" s="217" t="s">
        <v>1</v>
      </c>
      <c r="N128" s="218" t="s">
        <v>40</v>
      </c>
      <c r="O128" s="90"/>
      <c r="P128" s="219">
        <f>O128*H128</f>
        <v>0</v>
      </c>
      <c r="Q128" s="219">
        <v>0</v>
      </c>
      <c r="R128" s="219">
        <f>Q128*H128</f>
        <v>0</v>
      </c>
      <c r="S128" s="219">
        <v>0</v>
      </c>
      <c r="T128" s="220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221" t="s">
        <v>122</v>
      </c>
      <c r="AT128" s="221" t="s">
        <v>117</v>
      </c>
      <c r="AU128" s="221" t="s">
        <v>82</v>
      </c>
      <c r="AY128" s="16" t="s">
        <v>115</v>
      </c>
      <c r="BE128" s="222">
        <f>IF(N128="základní",J128,0)</f>
        <v>0</v>
      </c>
      <c r="BF128" s="222">
        <f>IF(N128="snížená",J128,0)</f>
        <v>0</v>
      </c>
      <c r="BG128" s="222">
        <f>IF(N128="zákl. přenesená",J128,0)</f>
        <v>0</v>
      </c>
      <c r="BH128" s="222">
        <f>IF(N128="sníž. přenesená",J128,0)</f>
        <v>0</v>
      </c>
      <c r="BI128" s="222">
        <f>IF(N128="nulová",J128,0)</f>
        <v>0</v>
      </c>
      <c r="BJ128" s="16" t="s">
        <v>80</v>
      </c>
      <c r="BK128" s="222">
        <f>ROUND(I128*H128,2)</f>
        <v>0</v>
      </c>
      <c r="BL128" s="16" t="s">
        <v>122</v>
      </c>
      <c r="BM128" s="221" t="s">
        <v>128</v>
      </c>
    </row>
    <row r="129" s="2" customFormat="1" ht="24.15" customHeight="1">
      <c r="A129" s="37"/>
      <c r="B129" s="38"/>
      <c r="C129" s="210" t="s">
        <v>129</v>
      </c>
      <c r="D129" s="210" t="s">
        <v>117</v>
      </c>
      <c r="E129" s="211" t="s">
        <v>130</v>
      </c>
      <c r="F129" s="212" t="s">
        <v>131</v>
      </c>
      <c r="G129" s="213" t="s">
        <v>120</v>
      </c>
      <c r="H129" s="214">
        <v>3.7999999999999998</v>
      </c>
      <c r="I129" s="215"/>
      <c r="J129" s="216">
        <f>ROUND(I129*H129,2)</f>
        <v>0</v>
      </c>
      <c r="K129" s="212" t="s">
        <v>121</v>
      </c>
      <c r="L129" s="43"/>
      <c r="M129" s="217" t="s">
        <v>1</v>
      </c>
      <c r="N129" s="218" t="s">
        <v>40</v>
      </c>
      <c r="O129" s="90"/>
      <c r="P129" s="219">
        <f>O129*H129</f>
        <v>0</v>
      </c>
      <c r="Q129" s="219">
        <v>0</v>
      </c>
      <c r="R129" s="219">
        <f>Q129*H129</f>
        <v>0</v>
      </c>
      <c r="S129" s="219">
        <v>0</v>
      </c>
      <c r="T129" s="220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221" t="s">
        <v>122</v>
      </c>
      <c r="AT129" s="221" t="s">
        <v>117</v>
      </c>
      <c r="AU129" s="221" t="s">
        <v>82</v>
      </c>
      <c r="AY129" s="16" t="s">
        <v>115</v>
      </c>
      <c r="BE129" s="222">
        <f>IF(N129="základní",J129,0)</f>
        <v>0</v>
      </c>
      <c r="BF129" s="222">
        <f>IF(N129="snížená",J129,0)</f>
        <v>0</v>
      </c>
      <c r="BG129" s="222">
        <f>IF(N129="zákl. přenesená",J129,0)</f>
        <v>0</v>
      </c>
      <c r="BH129" s="222">
        <f>IF(N129="sníž. přenesená",J129,0)</f>
        <v>0</v>
      </c>
      <c r="BI129" s="222">
        <f>IF(N129="nulová",J129,0)</f>
        <v>0</v>
      </c>
      <c r="BJ129" s="16" t="s">
        <v>80</v>
      </c>
      <c r="BK129" s="222">
        <f>ROUND(I129*H129,2)</f>
        <v>0</v>
      </c>
      <c r="BL129" s="16" t="s">
        <v>122</v>
      </c>
      <c r="BM129" s="221" t="s">
        <v>132</v>
      </c>
    </row>
    <row r="130" s="2" customFormat="1" ht="16.5" customHeight="1">
      <c r="A130" s="37"/>
      <c r="B130" s="38"/>
      <c r="C130" s="210" t="s">
        <v>122</v>
      </c>
      <c r="D130" s="210" t="s">
        <v>117</v>
      </c>
      <c r="E130" s="211" t="s">
        <v>133</v>
      </c>
      <c r="F130" s="212" t="s">
        <v>134</v>
      </c>
      <c r="G130" s="213" t="s">
        <v>135</v>
      </c>
      <c r="H130" s="214">
        <v>51.200000000000003</v>
      </c>
      <c r="I130" s="215"/>
      <c r="J130" s="216">
        <f>ROUND(I130*H130,2)</f>
        <v>0</v>
      </c>
      <c r="K130" s="212" t="s">
        <v>121</v>
      </c>
      <c r="L130" s="43"/>
      <c r="M130" s="217" t="s">
        <v>1</v>
      </c>
      <c r="N130" s="218" t="s">
        <v>40</v>
      </c>
      <c r="O130" s="90"/>
      <c r="P130" s="219">
        <f>O130*H130</f>
        <v>0</v>
      </c>
      <c r="Q130" s="219">
        <v>0</v>
      </c>
      <c r="R130" s="219">
        <f>Q130*H130</f>
        <v>0</v>
      </c>
      <c r="S130" s="219">
        <v>0</v>
      </c>
      <c r="T130" s="220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221" t="s">
        <v>122</v>
      </c>
      <c r="AT130" s="221" t="s">
        <v>117</v>
      </c>
      <c r="AU130" s="221" t="s">
        <v>82</v>
      </c>
      <c r="AY130" s="16" t="s">
        <v>115</v>
      </c>
      <c r="BE130" s="222">
        <f>IF(N130="základní",J130,0)</f>
        <v>0</v>
      </c>
      <c r="BF130" s="222">
        <f>IF(N130="snížená",J130,0)</f>
        <v>0</v>
      </c>
      <c r="BG130" s="222">
        <f>IF(N130="zákl. přenesená",J130,0)</f>
        <v>0</v>
      </c>
      <c r="BH130" s="222">
        <f>IF(N130="sníž. přenesená",J130,0)</f>
        <v>0</v>
      </c>
      <c r="BI130" s="222">
        <f>IF(N130="nulová",J130,0)</f>
        <v>0</v>
      </c>
      <c r="BJ130" s="16" t="s">
        <v>80</v>
      </c>
      <c r="BK130" s="222">
        <f>ROUND(I130*H130,2)</f>
        <v>0</v>
      </c>
      <c r="BL130" s="16" t="s">
        <v>122</v>
      </c>
      <c r="BM130" s="221" t="s">
        <v>136</v>
      </c>
    </row>
    <row r="131" s="13" customFormat="1">
      <c r="A131" s="13"/>
      <c r="B131" s="223"/>
      <c r="C131" s="224"/>
      <c r="D131" s="225" t="s">
        <v>124</v>
      </c>
      <c r="E131" s="226" t="s">
        <v>1</v>
      </c>
      <c r="F131" s="227" t="s">
        <v>137</v>
      </c>
      <c r="G131" s="224"/>
      <c r="H131" s="228">
        <v>51.200000000000003</v>
      </c>
      <c r="I131" s="229"/>
      <c r="J131" s="224"/>
      <c r="K131" s="224"/>
      <c r="L131" s="230"/>
      <c r="M131" s="231"/>
      <c r="N131" s="232"/>
      <c r="O131" s="232"/>
      <c r="P131" s="232"/>
      <c r="Q131" s="232"/>
      <c r="R131" s="232"/>
      <c r="S131" s="232"/>
      <c r="T131" s="233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34" t="s">
        <v>124</v>
      </c>
      <c r="AU131" s="234" t="s">
        <v>82</v>
      </c>
      <c r="AV131" s="13" t="s">
        <v>82</v>
      </c>
      <c r="AW131" s="13" t="s">
        <v>32</v>
      </c>
      <c r="AX131" s="13" t="s">
        <v>80</v>
      </c>
      <c r="AY131" s="234" t="s">
        <v>115</v>
      </c>
    </row>
    <row r="132" s="12" customFormat="1" ht="22.8" customHeight="1">
      <c r="A132" s="12"/>
      <c r="B132" s="194"/>
      <c r="C132" s="195"/>
      <c r="D132" s="196" t="s">
        <v>74</v>
      </c>
      <c r="E132" s="208" t="s">
        <v>138</v>
      </c>
      <c r="F132" s="208" t="s">
        <v>139</v>
      </c>
      <c r="G132" s="195"/>
      <c r="H132" s="195"/>
      <c r="I132" s="198"/>
      <c r="J132" s="209">
        <f>BK132</f>
        <v>0</v>
      </c>
      <c r="K132" s="195"/>
      <c r="L132" s="200"/>
      <c r="M132" s="201"/>
      <c r="N132" s="202"/>
      <c r="O132" s="202"/>
      <c r="P132" s="203">
        <f>SUM(P133:P138)</f>
        <v>0</v>
      </c>
      <c r="Q132" s="202"/>
      <c r="R132" s="203">
        <f>SUM(R133:R138)</f>
        <v>3.9174000000000002</v>
      </c>
      <c r="S132" s="202"/>
      <c r="T132" s="204">
        <f>SUM(T133:T138)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05" t="s">
        <v>80</v>
      </c>
      <c r="AT132" s="206" t="s">
        <v>74</v>
      </c>
      <c r="AU132" s="206" t="s">
        <v>80</v>
      </c>
      <c r="AY132" s="205" t="s">
        <v>115</v>
      </c>
      <c r="BK132" s="207">
        <f>SUM(BK133:BK138)</f>
        <v>0</v>
      </c>
    </row>
    <row r="133" s="2" customFormat="1" ht="24.15" customHeight="1">
      <c r="A133" s="37"/>
      <c r="B133" s="38"/>
      <c r="C133" s="210" t="s">
        <v>140</v>
      </c>
      <c r="D133" s="210" t="s">
        <v>117</v>
      </c>
      <c r="E133" s="211" t="s">
        <v>141</v>
      </c>
      <c r="F133" s="212" t="s">
        <v>142</v>
      </c>
      <c r="G133" s="213" t="s">
        <v>135</v>
      </c>
      <c r="H133" s="214">
        <v>33.75</v>
      </c>
      <c r="I133" s="215"/>
      <c r="J133" s="216">
        <f>ROUND(I133*H133,2)</f>
        <v>0</v>
      </c>
      <c r="K133" s="212" t="s">
        <v>121</v>
      </c>
      <c r="L133" s="43"/>
      <c r="M133" s="217" t="s">
        <v>1</v>
      </c>
      <c r="N133" s="218" t="s">
        <v>40</v>
      </c>
      <c r="O133" s="90"/>
      <c r="P133" s="219">
        <f>O133*H133</f>
        <v>0</v>
      </c>
      <c r="Q133" s="219">
        <v>0.0051200000000000004</v>
      </c>
      <c r="R133" s="219">
        <f>Q133*H133</f>
        <v>0.17280000000000001</v>
      </c>
      <c r="S133" s="219">
        <v>0</v>
      </c>
      <c r="T133" s="220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21" t="s">
        <v>122</v>
      </c>
      <c r="AT133" s="221" t="s">
        <v>117</v>
      </c>
      <c r="AU133" s="221" t="s">
        <v>82</v>
      </c>
      <c r="AY133" s="16" t="s">
        <v>115</v>
      </c>
      <c r="BE133" s="222">
        <f>IF(N133="základní",J133,0)</f>
        <v>0</v>
      </c>
      <c r="BF133" s="222">
        <f>IF(N133="snížená",J133,0)</f>
        <v>0</v>
      </c>
      <c r="BG133" s="222">
        <f>IF(N133="zákl. přenesená",J133,0)</f>
        <v>0</v>
      </c>
      <c r="BH133" s="222">
        <f>IF(N133="sníž. přenesená",J133,0)</f>
        <v>0</v>
      </c>
      <c r="BI133" s="222">
        <f>IF(N133="nulová",J133,0)</f>
        <v>0</v>
      </c>
      <c r="BJ133" s="16" t="s">
        <v>80</v>
      </c>
      <c r="BK133" s="222">
        <f>ROUND(I133*H133,2)</f>
        <v>0</v>
      </c>
      <c r="BL133" s="16" t="s">
        <v>122</v>
      </c>
      <c r="BM133" s="221" t="s">
        <v>143</v>
      </c>
    </row>
    <row r="134" s="13" customFormat="1">
      <c r="A134" s="13"/>
      <c r="B134" s="223"/>
      <c r="C134" s="224"/>
      <c r="D134" s="225" t="s">
        <v>124</v>
      </c>
      <c r="E134" s="226" t="s">
        <v>1</v>
      </c>
      <c r="F134" s="227" t="s">
        <v>144</v>
      </c>
      <c r="G134" s="224"/>
      <c r="H134" s="228">
        <v>20.800000000000001</v>
      </c>
      <c r="I134" s="229"/>
      <c r="J134" s="224"/>
      <c r="K134" s="224"/>
      <c r="L134" s="230"/>
      <c r="M134" s="231"/>
      <c r="N134" s="232"/>
      <c r="O134" s="232"/>
      <c r="P134" s="232"/>
      <c r="Q134" s="232"/>
      <c r="R134" s="232"/>
      <c r="S134" s="232"/>
      <c r="T134" s="233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34" t="s">
        <v>124</v>
      </c>
      <c r="AU134" s="234" t="s">
        <v>82</v>
      </c>
      <c r="AV134" s="13" t="s">
        <v>82</v>
      </c>
      <c r="AW134" s="13" t="s">
        <v>32</v>
      </c>
      <c r="AX134" s="13" t="s">
        <v>75</v>
      </c>
      <c r="AY134" s="234" t="s">
        <v>115</v>
      </c>
    </row>
    <row r="135" s="13" customFormat="1">
      <c r="A135" s="13"/>
      <c r="B135" s="223"/>
      <c r="C135" s="224"/>
      <c r="D135" s="225" t="s">
        <v>124</v>
      </c>
      <c r="E135" s="226" t="s">
        <v>1</v>
      </c>
      <c r="F135" s="227" t="s">
        <v>145</v>
      </c>
      <c r="G135" s="224"/>
      <c r="H135" s="228">
        <v>12.949999999999999</v>
      </c>
      <c r="I135" s="229"/>
      <c r="J135" s="224"/>
      <c r="K135" s="224"/>
      <c r="L135" s="230"/>
      <c r="M135" s="231"/>
      <c r="N135" s="232"/>
      <c r="O135" s="232"/>
      <c r="P135" s="232"/>
      <c r="Q135" s="232"/>
      <c r="R135" s="232"/>
      <c r="S135" s="232"/>
      <c r="T135" s="233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34" t="s">
        <v>124</v>
      </c>
      <c r="AU135" s="234" t="s">
        <v>82</v>
      </c>
      <c r="AV135" s="13" t="s">
        <v>82</v>
      </c>
      <c r="AW135" s="13" t="s">
        <v>32</v>
      </c>
      <c r="AX135" s="13" t="s">
        <v>75</v>
      </c>
      <c r="AY135" s="234" t="s">
        <v>115</v>
      </c>
    </row>
    <row r="136" s="14" customFormat="1">
      <c r="A136" s="14"/>
      <c r="B136" s="235"/>
      <c r="C136" s="236"/>
      <c r="D136" s="225" t="s">
        <v>124</v>
      </c>
      <c r="E136" s="237" t="s">
        <v>1</v>
      </c>
      <c r="F136" s="238" t="s">
        <v>146</v>
      </c>
      <c r="G136" s="236"/>
      <c r="H136" s="239">
        <v>33.75</v>
      </c>
      <c r="I136" s="240"/>
      <c r="J136" s="236"/>
      <c r="K136" s="236"/>
      <c r="L136" s="241"/>
      <c r="M136" s="242"/>
      <c r="N136" s="243"/>
      <c r="O136" s="243"/>
      <c r="P136" s="243"/>
      <c r="Q136" s="243"/>
      <c r="R136" s="243"/>
      <c r="S136" s="243"/>
      <c r="T136" s="244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45" t="s">
        <v>124</v>
      </c>
      <c r="AU136" s="245" t="s">
        <v>82</v>
      </c>
      <c r="AV136" s="14" t="s">
        <v>122</v>
      </c>
      <c r="AW136" s="14" t="s">
        <v>32</v>
      </c>
      <c r="AX136" s="14" t="s">
        <v>80</v>
      </c>
      <c r="AY136" s="245" t="s">
        <v>115</v>
      </c>
    </row>
    <row r="137" s="2" customFormat="1" ht="21.75" customHeight="1">
      <c r="A137" s="37"/>
      <c r="B137" s="38"/>
      <c r="C137" s="210" t="s">
        <v>138</v>
      </c>
      <c r="D137" s="210" t="s">
        <v>117</v>
      </c>
      <c r="E137" s="211" t="s">
        <v>147</v>
      </c>
      <c r="F137" s="212" t="s">
        <v>148</v>
      </c>
      <c r="G137" s="213" t="s">
        <v>135</v>
      </c>
      <c r="H137" s="214">
        <v>6</v>
      </c>
      <c r="I137" s="215"/>
      <c r="J137" s="216">
        <f>ROUND(I137*H137,2)</f>
        <v>0</v>
      </c>
      <c r="K137" s="212" t="s">
        <v>121</v>
      </c>
      <c r="L137" s="43"/>
      <c r="M137" s="217" t="s">
        <v>1</v>
      </c>
      <c r="N137" s="218" t="s">
        <v>40</v>
      </c>
      <c r="O137" s="90"/>
      <c r="P137" s="219">
        <f>O137*H137</f>
        <v>0</v>
      </c>
      <c r="Q137" s="219">
        <v>0.3674</v>
      </c>
      <c r="R137" s="219">
        <f>Q137*H137</f>
        <v>2.2044000000000001</v>
      </c>
      <c r="S137" s="219">
        <v>0</v>
      </c>
      <c r="T137" s="220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221" t="s">
        <v>122</v>
      </c>
      <c r="AT137" s="221" t="s">
        <v>117</v>
      </c>
      <c r="AU137" s="221" t="s">
        <v>82</v>
      </c>
      <c r="AY137" s="16" t="s">
        <v>115</v>
      </c>
      <c r="BE137" s="222">
        <f>IF(N137="základní",J137,0)</f>
        <v>0</v>
      </c>
      <c r="BF137" s="222">
        <f>IF(N137="snížená",J137,0)</f>
        <v>0</v>
      </c>
      <c r="BG137" s="222">
        <f>IF(N137="zákl. přenesená",J137,0)</f>
        <v>0</v>
      </c>
      <c r="BH137" s="222">
        <f>IF(N137="sníž. přenesená",J137,0)</f>
        <v>0</v>
      </c>
      <c r="BI137" s="222">
        <f>IF(N137="nulová",J137,0)</f>
        <v>0</v>
      </c>
      <c r="BJ137" s="16" t="s">
        <v>80</v>
      </c>
      <c r="BK137" s="222">
        <f>ROUND(I137*H137,2)</f>
        <v>0</v>
      </c>
      <c r="BL137" s="16" t="s">
        <v>122</v>
      </c>
      <c r="BM137" s="221" t="s">
        <v>149</v>
      </c>
    </row>
    <row r="138" s="2" customFormat="1" ht="24.15" customHeight="1">
      <c r="A138" s="37"/>
      <c r="B138" s="38"/>
      <c r="C138" s="210" t="s">
        <v>150</v>
      </c>
      <c r="D138" s="210" t="s">
        <v>117</v>
      </c>
      <c r="E138" s="211" t="s">
        <v>151</v>
      </c>
      <c r="F138" s="212" t="s">
        <v>152</v>
      </c>
      <c r="G138" s="213" t="s">
        <v>135</v>
      </c>
      <c r="H138" s="214">
        <v>6</v>
      </c>
      <c r="I138" s="215"/>
      <c r="J138" s="216">
        <f>ROUND(I138*H138,2)</f>
        <v>0</v>
      </c>
      <c r="K138" s="212" t="s">
        <v>121</v>
      </c>
      <c r="L138" s="43"/>
      <c r="M138" s="217" t="s">
        <v>1</v>
      </c>
      <c r="N138" s="218" t="s">
        <v>40</v>
      </c>
      <c r="O138" s="90"/>
      <c r="P138" s="219">
        <f>O138*H138</f>
        <v>0</v>
      </c>
      <c r="Q138" s="219">
        <v>0.25669999999999998</v>
      </c>
      <c r="R138" s="219">
        <f>Q138*H138</f>
        <v>1.5402</v>
      </c>
      <c r="S138" s="219">
        <v>0</v>
      </c>
      <c r="T138" s="220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21" t="s">
        <v>122</v>
      </c>
      <c r="AT138" s="221" t="s">
        <v>117</v>
      </c>
      <c r="AU138" s="221" t="s">
        <v>82</v>
      </c>
      <c r="AY138" s="16" t="s">
        <v>115</v>
      </c>
      <c r="BE138" s="222">
        <f>IF(N138="základní",J138,0)</f>
        <v>0</v>
      </c>
      <c r="BF138" s="222">
        <f>IF(N138="snížená",J138,0)</f>
        <v>0</v>
      </c>
      <c r="BG138" s="222">
        <f>IF(N138="zákl. přenesená",J138,0)</f>
        <v>0</v>
      </c>
      <c r="BH138" s="222">
        <f>IF(N138="sníž. přenesená",J138,0)</f>
        <v>0</v>
      </c>
      <c r="BI138" s="222">
        <f>IF(N138="nulová",J138,0)</f>
        <v>0</v>
      </c>
      <c r="BJ138" s="16" t="s">
        <v>80</v>
      </c>
      <c r="BK138" s="222">
        <f>ROUND(I138*H138,2)</f>
        <v>0</v>
      </c>
      <c r="BL138" s="16" t="s">
        <v>122</v>
      </c>
      <c r="BM138" s="221" t="s">
        <v>153</v>
      </c>
    </row>
    <row r="139" s="12" customFormat="1" ht="22.8" customHeight="1">
      <c r="A139" s="12"/>
      <c r="B139" s="194"/>
      <c r="C139" s="195"/>
      <c r="D139" s="196" t="s">
        <v>74</v>
      </c>
      <c r="E139" s="208" t="s">
        <v>154</v>
      </c>
      <c r="F139" s="208" t="s">
        <v>155</v>
      </c>
      <c r="G139" s="195"/>
      <c r="H139" s="195"/>
      <c r="I139" s="198"/>
      <c r="J139" s="209">
        <f>BK139</f>
        <v>0</v>
      </c>
      <c r="K139" s="195"/>
      <c r="L139" s="200"/>
      <c r="M139" s="201"/>
      <c r="N139" s="202"/>
      <c r="O139" s="202"/>
      <c r="P139" s="203">
        <f>SUM(P140:P148)</f>
        <v>0</v>
      </c>
      <c r="Q139" s="202"/>
      <c r="R139" s="203">
        <f>SUM(R140:R148)</f>
        <v>0</v>
      </c>
      <c r="S139" s="202"/>
      <c r="T139" s="204">
        <f>SUM(T140:T148)</f>
        <v>0.54000000000000004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205" t="s">
        <v>80</v>
      </c>
      <c r="AT139" s="206" t="s">
        <v>74</v>
      </c>
      <c r="AU139" s="206" t="s">
        <v>80</v>
      </c>
      <c r="AY139" s="205" t="s">
        <v>115</v>
      </c>
      <c r="BK139" s="207">
        <f>SUM(BK140:BK148)</f>
        <v>0</v>
      </c>
    </row>
    <row r="140" s="2" customFormat="1" ht="37.8" customHeight="1">
      <c r="A140" s="37"/>
      <c r="B140" s="38"/>
      <c r="C140" s="210" t="s">
        <v>156</v>
      </c>
      <c r="D140" s="210" t="s">
        <v>117</v>
      </c>
      <c r="E140" s="211" t="s">
        <v>157</v>
      </c>
      <c r="F140" s="212" t="s">
        <v>158</v>
      </c>
      <c r="G140" s="213" t="s">
        <v>135</v>
      </c>
      <c r="H140" s="214">
        <v>208.69999999999999</v>
      </c>
      <c r="I140" s="215"/>
      <c r="J140" s="216">
        <f>ROUND(I140*H140,2)</f>
        <v>0</v>
      </c>
      <c r="K140" s="212" t="s">
        <v>121</v>
      </c>
      <c r="L140" s="43"/>
      <c r="M140" s="217" t="s">
        <v>1</v>
      </c>
      <c r="N140" s="218" t="s">
        <v>40</v>
      </c>
      <c r="O140" s="90"/>
      <c r="P140" s="219">
        <f>O140*H140</f>
        <v>0</v>
      </c>
      <c r="Q140" s="219">
        <v>0</v>
      </c>
      <c r="R140" s="219">
        <f>Q140*H140</f>
        <v>0</v>
      </c>
      <c r="S140" s="219">
        <v>0</v>
      </c>
      <c r="T140" s="220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21" t="s">
        <v>122</v>
      </c>
      <c r="AT140" s="221" t="s">
        <v>117</v>
      </c>
      <c r="AU140" s="221" t="s">
        <v>82</v>
      </c>
      <c r="AY140" s="16" t="s">
        <v>115</v>
      </c>
      <c r="BE140" s="222">
        <f>IF(N140="základní",J140,0)</f>
        <v>0</v>
      </c>
      <c r="BF140" s="222">
        <f>IF(N140="snížená",J140,0)</f>
        <v>0</v>
      </c>
      <c r="BG140" s="222">
        <f>IF(N140="zákl. přenesená",J140,0)</f>
        <v>0</v>
      </c>
      <c r="BH140" s="222">
        <f>IF(N140="sníž. přenesená",J140,0)</f>
        <v>0</v>
      </c>
      <c r="BI140" s="222">
        <f>IF(N140="nulová",J140,0)</f>
        <v>0</v>
      </c>
      <c r="BJ140" s="16" t="s">
        <v>80</v>
      </c>
      <c r="BK140" s="222">
        <f>ROUND(I140*H140,2)</f>
        <v>0</v>
      </c>
      <c r="BL140" s="16" t="s">
        <v>122</v>
      </c>
      <c r="BM140" s="221" t="s">
        <v>159</v>
      </c>
    </row>
    <row r="141" s="13" customFormat="1">
      <c r="A141" s="13"/>
      <c r="B141" s="223"/>
      <c r="C141" s="224"/>
      <c r="D141" s="225" t="s">
        <v>124</v>
      </c>
      <c r="E141" s="226" t="s">
        <v>1</v>
      </c>
      <c r="F141" s="227" t="s">
        <v>160</v>
      </c>
      <c r="G141" s="224"/>
      <c r="H141" s="228">
        <v>208.69999999999999</v>
      </c>
      <c r="I141" s="229"/>
      <c r="J141" s="224"/>
      <c r="K141" s="224"/>
      <c r="L141" s="230"/>
      <c r="M141" s="231"/>
      <c r="N141" s="232"/>
      <c r="O141" s="232"/>
      <c r="P141" s="232"/>
      <c r="Q141" s="232"/>
      <c r="R141" s="232"/>
      <c r="S141" s="232"/>
      <c r="T141" s="233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34" t="s">
        <v>124</v>
      </c>
      <c r="AU141" s="234" t="s">
        <v>82</v>
      </c>
      <c r="AV141" s="13" t="s">
        <v>82</v>
      </c>
      <c r="AW141" s="13" t="s">
        <v>32</v>
      </c>
      <c r="AX141" s="13" t="s">
        <v>80</v>
      </c>
      <c r="AY141" s="234" t="s">
        <v>115</v>
      </c>
    </row>
    <row r="142" s="2" customFormat="1" ht="37.8" customHeight="1">
      <c r="A142" s="37"/>
      <c r="B142" s="38"/>
      <c r="C142" s="210" t="s">
        <v>154</v>
      </c>
      <c r="D142" s="210" t="s">
        <v>117</v>
      </c>
      <c r="E142" s="211" t="s">
        <v>161</v>
      </c>
      <c r="F142" s="212" t="s">
        <v>162</v>
      </c>
      <c r="G142" s="213" t="s">
        <v>135</v>
      </c>
      <c r="H142" s="214">
        <v>6261</v>
      </c>
      <c r="I142" s="215"/>
      <c r="J142" s="216">
        <f>ROUND(I142*H142,2)</f>
        <v>0</v>
      </c>
      <c r="K142" s="212" t="s">
        <v>121</v>
      </c>
      <c r="L142" s="43"/>
      <c r="M142" s="217" t="s">
        <v>1</v>
      </c>
      <c r="N142" s="218" t="s">
        <v>40</v>
      </c>
      <c r="O142" s="90"/>
      <c r="P142" s="219">
        <f>O142*H142</f>
        <v>0</v>
      </c>
      <c r="Q142" s="219">
        <v>0</v>
      </c>
      <c r="R142" s="219">
        <f>Q142*H142</f>
        <v>0</v>
      </c>
      <c r="S142" s="219">
        <v>0</v>
      </c>
      <c r="T142" s="220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221" t="s">
        <v>122</v>
      </c>
      <c r="AT142" s="221" t="s">
        <v>117</v>
      </c>
      <c r="AU142" s="221" t="s">
        <v>82</v>
      </c>
      <c r="AY142" s="16" t="s">
        <v>115</v>
      </c>
      <c r="BE142" s="222">
        <f>IF(N142="základní",J142,0)</f>
        <v>0</v>
      </c>
      <c r="BF142" s="222">
        <f>IF(N142="snížená",J142,0)</f>
        <v>0</v>
      </c>
      <c r="BG142" s="222">
        <f>IF(N142="zákl. přenesená",J142,0)</f>
        <v>0</v>
      </c>
      <c r="BH142" s="222">
        <f>IF(N142="sníž. přenesená",J142,0)</f>
        <v>0</v>
      </c>
      <c r="BI142" s="222">
        <f>IF(N142="nulová",J142,0)</f>
        <v>0</v>
      </c>
      <c r="BJ142" s="16" t="s">
        <v>80</v>
      </c>
      <c r="BK142" s="222">
        <f>ROUND(I142*H142,2)</f>
        <v>0</v>
      </c>
      <c r="BL142" s="16" t="s">
        <v>122</v>
      </c>
      <c r="BM142" s="221" t="s">
        <v>163</v>
      </c>
    </row>
    <row r="143" s="13" customFormat="1">
      <c r="A143" s="13"/>
      <c r="B143" s="223"/>
      <c r="C143" s="224"/>
      <c r="D143" s="225" t="s">
        <v>124</v>
      </c>
      <c r="E143" s="226" t="s">
        <v>1</v>
      </c>
      <c r="F143" s="227" t="s">
        <v>164</v>
      </c>
      <c r="G143" s="224"/>
      <c r="H143" s="228">
        <v>208.69999999999999</v>
      </c>
      <c r="I143" s="229"/>
      <c r="J143" s="224"/>
      <c r="K143" s="224"/>
      <c r="L143" s="230"/>
      <c r="M143" s="231"/>
      <c r="N143" s="232"/>
      <c r="O143" s="232"/>
      <c r="P143" s="232"/>
      <c r="Q143" s="232"/>
      <c r="R143" s="232"/>
      <c r="S143" s="232"/>
      <c r="T143" s="233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34" t="s">
        <v>124</v>
      </c>
      <c r="AU143" s="234" t="s">
        <v>82</v>
      </c>
      <c r="AV143" s="13" t="s">
        <v>82</v>
      </c>
      <c r="AW143" s="13" t="s">
        <v>32</v>
      </c>
      <c r="AX143" s="13" t="s">
        <v>80</v>
      </c>
      <c r="AY143" s="234" t="s">
        <v>115</v>
      </c>
    </row>
    <row r="144" s="13" customFormat="1">
      <c r="A144" s="13"/>
      <c r="B144" s="223"/>
      <c r="C144" s="224"/>
      <c r="D144" s="225" t="s">
        <v>124</v>
      </c>
      <c r="E144" s="224"/>
      <c r="F144" s="227" t="s">
        <v>165</v>
      </c>
      <c r="G144" s="224"/>
      <c r="H144" s="228">
        <v>6261</v>
      </c>
      <c r="I144" s="229"/>
      <c r="J144" s="224"/>
      <c r="K144" s="224"/>
      <c r="L144" s="230"/>
      <c r="M144" s="231"/>
      <c r="N144" s="232"/>
      <c r="O144" s="232"/>
      <c r="P144" s="232"/>
      <c r="Q144" s="232"/>
      <c r="R144" s="232"/>
      <c r="S144" s="232"/>
      <c r="T144" s="23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34" t="s">
        <v>124</v>
      </c>
      <c r="AU144" s="234" t="s">
        <v>82</v>
      </c>
      <c r="AV144" s="13" t="s">
        <v>82</v>
      </c>
      <c r="AW144" s="13" t="s">
        <v>4</v>
      </c>
      <c r="AX144" s="13" t="s">
        <v>80</v>
      </c>
      <c r="AY144" s="234" t="s">
        <v>115</v>
      </c>
    </row>
    <row r="145" s="2" customFormat="1" ht="37.8" customHeight="1">
      <c r="A145" s="37"/>
      <c r="B145" s="38"/>
      <c r="C145" s="210" t="s">
        <v>166</v>
      </c>
      <c r="D145" s="210" t="s">
        <v>117</v>
      </c>
      <c r="E145" s="211" t="s">
        <v>167</v>
      </c>
      <c r="F145" s="212" t="s">
        <v>168</v>
      </c>
      <c r="G145" s="213" t="s">
        <v>135</v>
      </c>
      <c r="H145" s="214">
        <v>208.69999999999999</v>
      </c>
      <c r="I145" s="215"/>
      <c r="J145" s="216">
        <f>ROUND(I145*H145,2)</f>
        <v>0</v>
      </c>
      <c r="K145" s="212" t="s">
        <v>121</v>
      </c>
      <c r="L145" s="43"/>
      <c r="M145" s="217" t="s">
        <v>1</v>
      </c>
      <c r="N145" s="218" t="s">
        <v>40</v>
      </c>
      <c r="O145" s="90"/>
      <c r="P145" s="219">
        <f>O145*H145</f>
        <v>0</v>
      </c>
      <c r="Q145" s="219">
        <v>0</v>
      </c>
      <c r="R145" s="219">
        <f>Q145*H145</f>
        <v>0</v>
      </c>
      <c r="S145" s="219">
        <v>0</v>
      </c>
      <c r="T145" s="220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21" t="s">
        <v>122</v>
      </c>
      <c r="AT145" s="221" t="s">
        <v>117</v>
      </c>
      <c r="AU145" s="221" t="s">
        <v>82</v>
      </c>
      <c r="AY145" s="16" t="s">
        <v>115</v>
      </c>
      <c r="BE145" s="222">
        <f>IF(N145="základní",J145,0)</f>
        <v>0</v>
      </c>
      <c r="BF145" s="222">
        <f>IF(N145="snížená",J145,0)</f>
        <v>0</v>
      </c>
      <c r="BG145" s="222">
        <f>IF(N145="zákl. přenesená",J145,0)</f>
        <v>0</v>
      </c>
      <c r="BH145" s="222">
        <f>IF(N145="sníž. přenesená",J145,0)</f>
        <v>0</v>
      </c>
      <c r="BI145" s="222">
        <f>IF(N145="nulová",J145,0)</f>
        <v>0</v>
      </c>
      <c r="BJ145" s="16" t="s">
        <v>80</v>
      </c>
      <c r="BK145" s="222">
        <f>ROUND(I145*H145,2)</f>
        <v>0</v>
      </c>
      <c r="BL145" s="16" t="s">
        <v>122</v>
      </c>
      <c r="BM145" s="221" t="s">
        <v>169</v>
      </c>
    </row>
    <row r="146" s="2" customFormat="1" ht="16.5" customHeight="1">
      <c r="A146" s="37"/>
      <c r="B146" s="38"/>
      <c r="C146" s="210" t="s">
        <v>170</v>
      </c>
      <c r="D146" s="210" t="s">
        <v>117</v>
      </c>
      <c r="E146" s="211" t="s">
        <v>171</v>
      </c>
      <c r="F146" s="212" t="s">
        <v>172</v>
      </c>
      <c r="G146" s="213" t="s">
        <v>173</v>
      </c>
      <c r="H146" s="214">
        <v>1</v>
      </c>
      <c r="I146" s="215"/>
      <c r="J146" s="216">
        <f>ROUND(I146*H146,2)</f>
        <v>0</v>
      </c>
      <c r="K146" s="212" t="s">
        <v>1</v>
      </c>
      <c r="L146" s="43"/>
      <c r="M146" s="217" t="s">
        <v>1</v>
      </c>
      <c r="N146" s="218" t="s">
        <v>40</v>
      </c>
      <c r="O146" s="90"/>
      <c r="P146" s="219">
        <f>O146*H146</f>
        <v>0</v>
      </c>
      <c r="Q146" s="219">
        <v>0</v>
      </c>
      <c r="R146" s="219">
        <f>Q146*H146</f>
        <v>0</v>
      </c>
      <c r="S146" s="219">
        <v>0</v>
      </c>
      <c r="T146" s="220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221" t="s">
        <v>122</v>
      </c>
      <c r="AT146" s="221" t="s">
        <v>117</v>
      </c>
      <c r="AU146" s="221" t="s">
        <v>82</v>
      </c>
      <c r="AY146" s="16" t="s">
        <v>115</v>
      </c>
      <c r="BE146" s="222">
        <f>IF(N146="základní",J146,0)</f>
        <v>0</v>
      </c>
      <c r="BF146" s="222">
        <f>IF(N146="snížená",J146,0)</f>
        <v>0</v>
      </c>
      <c r="BG146" s="222">
        <f>IF(N146="zákl. přenesená",J146,0)</f>
        <v>0</v>
      </c>
      <c r="BH146" s="222">
        <f>IF(N146="sníž. přenesená",J146,0)</f>
        <v>0</v>
      </c>
      <c r="BI146" s="222">
        <f>IF(N146="nulová",J146,0)</f>
        <v>0</v>
      </c>
      <c r="BJ146" s="16" t="s">
        <v>80</v>
      </c>
      <c r="BK146" s="222">
        <f>ROUND(I146*H146,2)</f>
        <v>0</v>
      </c>
      <c r="BL146" s="16" t="s">
        <v>122</v>
      </c>
      <c r="BM146" s="221" t="s">
        <v>174</v>
      </c>
    </row>
    <row r="147" s="13" customFormat="1">
      <c r="A147" s="13"/>
      <c r="B147" s="223"/>
      <c r="C147" s="224"/>
      <c r="D147" s="225" t="s">
        <v>124</v>
      </c>
      <c r="E147" s="226" t="s">
        <v>1</v>
      </c>
      <c r="F147" s="227" t="s">
        <v>80</v>
      </c>
      <c r="G147" s="224"/>
      <c r="H147" s="228">
        <v>1</v>
      </c>
      <c r="I147" s="229"/>
      <c r="J147" s="224"/>
      <c r="K147" s="224"/>
      <c r="L147" s="230"/>
      <c r="M147" s="231"/>
      <c r="N147" s="232"/>
      <c r="O147" s="232"/>
      <c r="P147" s="232"/>
      <c r="Q147" s="232"/>
      <c r="R147" s="232"/>
      <c r="S147" s="232"/>
      <c r="T147" s="233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34" t="s">
        <v>124</v>
      </c>
      <c r="AU147" s="234" t="s">
        <v>82</v>
      </c>
      <c r="AV147" s="13" t="s">
        <v>82</v>
      </c>
      <c r="AW147" s="13" t="s">
        <v>32</v>
      </c>
      <c r="AX147" s="13" t="s">
        <v>80</v>
      </c>
      <c r="AY147" s="234" t="s">
        <v>115</v>
      </c>
    </row>
    <row r="148" s="2" customFormat="1" ht="16.5" customHeight="1">
      <c r="A148" s="37"/>
      <c r="B148" s="38"/>
      <c r="C148" s="210" t="s">
        <v>8</v>
      </c>
      <c r="D148" s="210" t="s">
        <v>117</v>
      </c>
      <c r="E148" s="211" t="s">
        <v>175</v>
      </c>
      <c r="F148" s="212" t="s">
        <v>176</v>
      </c>
      <c r="G148" s="213" t="s">
        <v>135</v>
      </c>
      <c r="H148" s="214">
        <v>6</v>
      </c>
      <c r="I148" s="215"/>
      <c r="J148" s="216">
        <f>ROUND(I148*H148,2)</f>
        <v>0</v>
      </c>
      <c r="K148" s="212" t="s">
        <v>121</v>
      </c>
      <c r="L148" s="43"/>
      <c r="M148" s="217" t="s">
        <v>1</v>
      </c>
      <c r="N148" s="218" t="s">
        <v>40</v>
      </c>
      <c r="O148" s="90"/>
      <c r="P148" s="219">
        <f>O148*H148</f>
        <v>0</v>
      </c>
      <c r="Q148" s="219">
        <v>0</v>
      </c>
      <c r="R148" s="219">
        <f>Q148*H148</f>
        <v>0</v>
      </c>
      <c r="S148" s="219">
        <v>0.089999999999999997</v>
      </c>
      <c r="T148" s="220">
        <f>S148*H148</f>
        <v>0.54000000000000004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221" t="s">
        <v>122</v>
      </c>
      <c r="AT148" s="221" t="s">
        <v>117</v>
      </c>
      <c r="AU148" s="221" t="s">
        <v>82</v>
      </c>
      <c r="AY148" s="16" t="s">
        <v>115</v>
      </c>
      <c r="BE148" s="222">
        <f>IF(N148="základní",J148,0)</f>
        <v>0</v>
      </c>
      <c r="BF148" s="222">
        <f>IF(N148="snížená",J148,0)</f>
        <v>0</v>
      </c>
      <c r="BG148" s="222">
        <f>IF(N148="zákl. přenesená",J148,0)</f>
        <v>0</v>
      </c>
      <c r="BH148" s="222">
        <f>IF(N148="sníž. přenesená",J148,0)</f>
        <v>0</v>
      </c>
      <c r="BI148" s="222">
        <f>IF(N148="nulová",J148,0)</f>
        <v>0</v>
      </c>
      <c r="BJ148" s="16" t="s">
        <v>80</v>
      </c>
      <c r="BK148" s="222">
        <f>ROUND(I148*H148,2)</f>
        <v>0</v>
      </c>
      <c r="BL148" s="16" t="s">
        <v>122</v>
      </c>
      <c r="BM148" s="221" t="s">
        <v>177</v>
      </c>
    </row>
    <row r="149" s="12" customFormat="1" ht="22.8" customHeight="1">
      <c r="A149" s="12"/>
      <c r="B149" s="194"/>
      <c r="C149" s="195"/>
      <c r="D149" s="196" t="s">
        <v>74</v>
      </c>
      <c r="E149" s="208" t="s">
        <v>178</v>
      </c>
      <c r="F149" s="208" t="s">
        <v>179</v>
      </c>
      <c r="G149" s="195"/>
      <c r="H149" s="195"/>
      <c r="I149" s="198"/>
      <c r="J149" s="209">
        <f>BK149</f>
        <v>0</v>
      </c>
      <c r="K149" s="195"/>
      <c r="L149" s="200"/>
      <c r="M149" s="201"/>
      <c r="N149" s="202"/>
      <c r="O149" s="202"/>
      <c r="P149" s="203">
        <f>SUM(P150:P154)</f>
        <v>0</v>
      </c>
      <c r="Q149" s="202"/>
      <c r="R149" s="203">
        <f>SUM(R150:R154)</f>
        <v>0</v>
      </c>
      <c r="S149" s="202"/>
      <c r="T149" s="204">
        <f>SUM(T150:T154)</f>
        <v>0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205" t="s">
        <v>80</v>
      </c>
      <c r="AT149" s="206" t="s">
        <v>74</v>
      </c>
      <c r="AU149" s="206" t="s">
        <v>80</v>
      </c>
      <c r="AY149" s="205" t="s">
        <v>115</v>
      </c>
      <c r="BK149" s="207">
        <f>SUM(BK150:BK154)</f>
        <v>0</v>
      </c>
    </row>
    <row r="150" s="2" customFormat="1" ht="33" customHeight="1">
      <c r="A150" s="37"/>
      <c r="B150" s="38"/>
      <c r="C150" s="210" t="s">
        <v>180</v>
      </c>
      <c r="D150" s="210" t="s">
        <v>117</v>
      </c>
      <c r="E150" s="211" t="s">
        <v>181</v>
      </c>
      <c r="F150" s="212" t="s">
        <v>182</v>
      </c>
      <c r="G150" s="213" t="s">
        <v>183</v>
      </c>
      <c r="H150" s="214">
        <v>0.627</v>
      </c>
      <c r="I150" s="215"/>
      <c r="J150" s="216">
        <f>ROUND(I150*H150,2)</f>
        <v>0</v>
      </c>
      <c r="K150" s="212" t="s">
        <v>121</v>
      </c>
      <c r="L150" s="43"/>
      <c r="M150" s="217" t="s">
        <v>1</v>
      </c>
      <c r="N150" s="218" t="s">
        <v>40</v>
      </c>
      <c r="O150" s="90"/>
      <c r="P150" s="219">
        <f>O150*H150</f>
        <v>0</v>
      </c>
      <c r="Q150" s="219">
        <v>0</v>
      </c>
      <c r="R150" s="219">
        <f>Q150*H150</f>
        <v>0</v>
      </c>
      <c r="S150" s="219">
        <v>0</v>
      </c>
      <c r="T150" s="220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221" t="s">
        <v>122</v>
      </c>
      <c r="AT150" s="221" t="s">
        <v>117</v>
      </c>
      <c r="AU150" s="221" t="s">
        <v>82</v>
      </c>
      <c r="AY150" s="16" t="s">
        <v>115</v>
      </c>
      <c r="BE150" s="222">
        <f>IF(N150="základní",J150,0)</f>
        <v>0</v>
      </c>
      <c r="BF150" s="222">
        <f>IF(N150="snížená",J150,0)</f>
        <v>0</v>
      </c>
      <c r="BG150" s="222">
        <f>IF(N150="zákl. přenesená",J150,0)</f>
        <v>0</v>
      </c>
      <c r="BH150" s="222">
        <f>IF(N150="sníž. přenesená",J150,0)</f>
        <v>0</v>
      </c>
      <c r="BI150" s="222">
        <f>IF(N150="nulová",J150,0)</f>
        <v>0</v>
      </c>
      <c r="BJ150" s="16" t="s">
        <v>80</v>
      </c>
      <c r="BK150" s="222">
        <f>ROUND(I150*H150,2)</f>
        <v>0</v>
      </c>
      <c r="BL150" s="16" t="s">
        <v>122</v>
      </c>
      <c r="BM150" s="221" t="s">
        <v>184</v>
      </c>
    </row>
    <row r="151" s="2" customFormat="1" ht="24.15" customHeight="1">
      <c r="A151" s="37"/>
      <c r="B151" s="38"/>
      <c r="C151" s="210" t="s">
        <v>185</v>
      </c>
      <c r="D151" s="210" t="s">
        <v>117</v>
      </c>
      <c r="E151" s="211" t="s">
        <v>186</v>
      </c>
      <c r="F151" s="212" t="s">
        <v>187</v>
      </c>
      <c r="G151" s="213" t="s">
        <v>183</v>
      </c>
      <c r="H151" s="214">
        <v>0.627</v>
      </c>
      <c r="I151" s="215"/>
      <c r="J151" s="216">
        <f>ROUND(I151*H151,2)</f>
        <v>0</v>
      </c>
      <c r="K151" s="212" t="s">
        <v>121</v>
      </c>
      <c r="L151" s="43"/>
      <c r="M151" s="217" t="s">
        <v>1</v>
      </c>
      <c r="N151" s="218" t="s">
        <v>40</v>
      </c>
      <c r="O151" s="90"/>
      <c r="P151" s="219">
        <f>O151*H151</f>
        <v>0</v>
      </c>
      <c r="Q151" s="219">
        <v>0</v>
      </c>
      <c r="R151" s="219">
        <f>Q151*H151</f>
        <v>0</v>
      </c>
      <c r="S151" s="219">
        <v>0</v>
      </c>
      <c r="T151" s="220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221" t="s">
        <v>122</v>
      </c>
      <c r="AT151" s="221" t="s">
        <v>117</v>
      </c>
      <c r="AU151" s="221" t="s">
        <v>82</v>
      </c>
      <c r="AY151" s="16" t="s">
        <v>115</v>
      </c>
      <c r="BE151" s="222">
        <f>IF(N151="základní",J151,0)</f>
        <v>0</v>
      </c>
      <c r="BF151" s="222">
        <f>IF(N151="snížená",J151,0)</f>
        <v>0</v>
      </c>
      <c r="BG151" s="222">
        <f>IF(N151="zákl. přenesená",J151,0)</f>
        <v>0</v>
      </c>
      <c r="BH151" s="222">
        <f>IF(N151="sníž. přenesená",J151,0)</f>
        <v>0</v>
      </c>
      <c r="BI151" s="222">
        <f>IF(N151="nulová",J151,0)</f>
        <v>0</v>
      </c>
      <c r="BJ151" s="16" t="s">
        <v>80</v>
      </c>
      <c r="BK151" s="222">
        <f>ROUND(I151*H151,2)</f>
        <v>0</v>
      </c>
      <c r="BL151" s="16" t="s">
        <v>122</v>
      </c>
      <c r="BM151" s="221" t="s">
        <v>188</v>
      </c>
    </row>
    <row r="152" s="2" customFormat="1" ht="33" customHeight="1">
      <c r="A152" s="37"/>
      <c r="B152" s="38"/>
      <c r="C152" s="210" t="s">
        <v>189</v>
      </c>
      <c r="D152" s="210" t="s">
        <v>117</v>
      </c>
      <c r="E152" s="211" t="s">
        <v>190</v>
      </c>
      <c r="F152" s="212" t="s">
        <v>191</v>
      </c>
      <c r="G152" s="213" t="s">
        <v>183</v>
      </c>
      <c r="H152" s="214">
        <v>11.913</v>
      </c>
      <c r="I152" s="215"/>
      <c r="J152" s="216">
        <f>ROUND(I152*H152,2)</f>
        <v>0</v>
      </c>
      <c r="K152" s="212" t="s">
        <v>121</v>
      </c>
      <c r="L152" s="43"/>
      <c r="M152" s="217" t="s">
        <v>1</v>
      </c>
      <c r="N152" s="218" t="s">
        <v>40</v>
      </c>
      <c r="O152" s="90"/>
      <c r="P152" s="219">
        <f>O152*H152</f>
        <v>0</v>
      </c>
      <c r="Q152" s="219">
        <v>0</v>
      </c>
      <c r="R152" s="219">
        <f>Q152*H152</f>
        <v>0</v>
      </c>
      <c r="S152" s="219">
        <v>0</v>
      </c>
      <c r="T152" s="220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221" t="s">
        <v>122</v>
      </c>
      <c r="AT152" s="221" t="s">
        <v>117</v>
      </c>
      <c r="AU152" s="221" t="s">
        <v>82</v>
      </c>
      <c r="AY152" s="16" t="s">
        <v>115</v>
      </c>
      <c r="BE152" s="222">
        <f>IF(N152="základní",J152,0)</f>
        <v>0</v>
      </c>
      <c r="BF152" s="222">
        <f>IF(N152="snížená",J152,0)</f>
        <v>0</v>
      </c>
      <c r="BG152" s="222">
        <f>IF(N152="zákl. přenesená",J152,0)</f>
        <v>0</v>
      </c>
      <c r="BH152" s="222">
        <f>IF(N152="sníž. přenesená",J152,0)</f>
        <v>0</v>
      </c>
      <c r="BI152" s="222">
        <f>IF(N152="nulová",J152,0)</f>
        <v>0</v>
      </c>
      <c r="BJ152" s="16" t="s">
        <v>80</v>
      </c>
      <c r="BK152" s="222">
        <f>ROUND(I152*H152,2)</f>
        <v>0</v>
      </c>
      <c r="BL152" s="16" t="s">
        <v>122</v>
      </c>
      <c r="BM152" s="221" t="s">
        <v>192</v>
      </c>
    </row>
    <row r="153" s="13" customFormat="1">
      <c r="A153" s="13"/>
      <c r="B153" s="223"/>
      <c r="C153" s="224"/>
      <c r="D153" s="225" t="s">
        <v>124</v>
      </c>
      <c r="E153" s="224"/>
      <c r="F153" s="227" t="s">
        <v>193</v>
      </c>
      <c r="G153" s="224"/>
      <c r="H153" s="228">
        <v>11.913</v>
      </c>
      <c r="I153" s="229"/>
      <c r="J153" s="224"/>
      <c r="K153" s="224"/>
      <c r="L153" s="230"/>
      <c r="M153" s="231"/>
      <c r="N153" s="232"/>
      <c r="O153" s="232"/>
      <c r="P153" s="232"/>
      <c r="Q153" s="232"/>
      <c r="R153" s="232"/>
      <c r="S153" s="232"/>
      <c r="T153" s="233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34" t="s">
        <v>124</v>
      </c>
      <c r="AU153" s="234" t="s">
        <v>82</v>
      </c>
      <c r="AV153" s="13" t="s">
        <v>82</v>
      </c>
      <c r="AW153" s="13" t="s">
        <v>4</v>
      </c>
      <c r="AX153" s="13" t="s">
        <v>80</v>
      </c>
      <c r="AY153" s="234" t="s">
        <v>115</v>
      </c>
    </row>
    <row r="154" s="2" customFormat="1" ht="33" customHeight="1">
      <c r="A154" s="37"/>
      <c r="B154" s="38"/>
      <c r="C154" s="210" t="s">
        <v>194</v>
      </c>
      <c r="D154" s="210" t="s">
        <v>117</v>
      </c>
      <c r="E154" s="211" t="s">
        <v>195</v>
      </c>
      <c r="F154" s="212" t="s">
        <v>196</v>
      </c>
      <c r="G154" s="213" t="s">
        <v>183</v>
      </c>
      <c r="H154" s="214">
        <v>0.627</v>
      </c>
      <c r="I154" s="215"/>
      <c r="J154" s="216">
        <f>ROUND(I154*H154,2)</f>
        <v>0</v>
      </c>
      <c r="K154" s="212" t="s">
        <v>121</v>
      </c>
      <c r="L154" s="43"/>
      <c r="M154" s="217" t="s">
        <v>1</v>
      </c>
      <c r="N154" s="218" t="s">
        <v>40</v>
      </c>
      <c r="O154" s="90"/>
      <c r="P154" s="219">
        <f>O154*H154</f>
        <v>0</v>
      </c>
      <c r="Q154" s="219">
        <v>0</v>
      </c>
      <c r="R154" s="219">
        <f>Q154*H154</f>
        <v>0</v>
      </c>
      <c r="S154" s="219">
        <v>0</v>
      </c>
      <c r="T154" s="220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221" t="s">
        <v>122</v>
      </c>
      <c r="AT154" s="221" t="s">
        <v>117</v>
      </c>
      <c r="AU154" s="221" t="s">
        <v>82</v>
      </c>
      <c r="AY154" s="16" t="s">
        <v>115</v>
      </c>
      <c r="BE154" s="222">
        <f>IF(N154="základní",J154,0)</f>
        <v>0</v>
      </c>
      <c r="BF154" s="222">
        <f>IF(N154="snížená",J154,0)</f>
        <v>0</v>
      </c>
      <c r="BG154" s="222">
        <f>IF(N154="zákl. přenesená",J154,0)</f>
        <v>0</v>
      </c>
      <c r="BH154" s="222">
        <f>IF(N154="sníž. přenesená",J154,0)</f>
        <v>0</v>
      </c>
      <c r="BI154" s="222">
        <f>IF(N154="nulová",J154,0)</f>
        <v>0</v>
      </c>
      <c r="BJ154" s="16" t="s">
        <v>80</v>
      </c>
      <c r="BK154" s="222">
        <f>ROUND(I154*H154,2)</f>
        <v>0</v>
      </c>
      <c r="BL154" s="16" t="s">
        <v>122</v>
      </c>
      <c r="BM154" s="221" t="s">
        <v>197</v>
      </c>
    </row>
    <row r="155" s="12" customFormat="1" ht="22.8" customHeight="1">
      <c r="A155" s="12"/>
      <c r="B155" s="194"/>
      <c r="C155" s="195"/>
      <c r="D155" s="196" t="s">
        <v>74</v>
      </c>
      <c r="E155" s="208" t="s">
        <v>198</v>
      </c>
      <c r="F155" s="208" t="s">
        <v>199</v>
      </c>
      <c r="G155" s="195"/>
      <c r="H155" s="195"/>
      <c r="I155" s="198"/>
      <c r="J155" s="209">
        <f>BK155</f>
        <v>0</v>
      </c>
      <c r="K155" s="195"/>
      <c r="L155" s="200"/>
      <c r="M155" s="201"/>
      <c r="N155" s="202"/>
      <c r="O155" s="202"/>
      <c r="P155" s="203">
        <f>P156</f>
        <v>0</v>
      </c>
      <c r="Q155" s="202"/>
      <c r="R155" s="203">
        <f>R156</f>
        <v>0</v>
      </c>
      <c r="S155" s="202"/>
      <c r="T155" s="204">
        <f>T156</f>
        <v>0</v>
      </c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R155" s="205" t="s">
        <v>80</v>
      </c>
      <c r="AT155" s="206" t="s">
        <v>74</v>
      </c>
      <c r="AU155" s="206" t="s">
        <v>80</v>
      </c>
      <c r="AY155" s="205" t="s">
        <v>115</v>
      </c>
      <c r="BK155" s="207">
        <f>BK156</f>
        <v>0</v>
      </c>
    </row>
    <row r="156" s="2" customFormat="1" ht="21.75" customHeight="1">
      <c r="A156" s="37"/>
      <c r="B156" s="38"/>
      <c r="C156" s="210" t="s">
        <v>200</v>
      </c>
      <c r="D156" s="210" t="s">
        <v>117</v>
      </c>
      <c r="E156" s="211" t="s">
        <v>201</v>
      </c>
      <c r="F156" s="212" t="s">
        <v>202</v>
      </c>
      <c r="G156" s="213" t="s">
        <v>183</v>
      </c>
      <c r="H156" s="214">
        <v>3.9169999999999998</v>
      </c>
      <c r="I156" s="215"/>
      <c r="J156" s="216">
        <f>ROUND(I156*H156,2)</f>
        <v>0</v>
      </c>
      <c r="K156" s="212" t="s">
        <v>121</v>
      </c>
      <c r="L156" s="43"/>
      <c r="M156" s="217" t="s">
        <v>1</v>
      </c>
      <c r="N156" s="218" t="s">
        <v>40</v>
      </c>
      <c r="O156" s="90"/>
      <c r="P156" s="219">
        <f>O156*H156</f>
        <v>0</v>
      </c>
      <c r="Q156" s="219">
        <v>0</v>
      </c>
      <c r="R156" s="219">
        <f>Q156*H156</f>
        <v>0</v>
      </c>
      <c r="S156" s="219">
        <v>0</v>
      </c>
      <c r="T156" s="220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221" t="s">
        <v>122</v>
      </c>
      <c r="AT156" s="221" t="s">
        <v>117</v>
      </c>
      <c r="AU156" s="221" t="s">
        <v>82</v>
      </c>
      <c r="AY156" s="16" t="s">
        <v>115</v>
      </c>
      <c r="BE156" s="222">
        <f>IF(N156="základní",J156,0)</f>
        <v>0</v>
      </c>
      <c r="BF156" s="222">
        <f>IF(N156="snížená",J156,0)</f>
        <v>0</v>
      </c>
      <c r="BG156" s="222">
        <f>IF(N156="zákl. přenesená",J156,0)</f>
        <v>0</v>
      </c>
      <c r="BH156" s="222">
        <f>IF(N156="sníž. přenesená",J156,0)</f>
        <v>0</v>
      </c>
      <c r="BI156" s="222">
        <f>IF(N156="nulová",J156,0)</f>
        <v>0</v>
      </c>
      <c r="BJ156" s="16" t="s">
        <v>80</v>
      </c>
      <c r="BK156" s="222">
        <f>ROUND(I156*H156,2)</f>
        <v>0</v>
      </c>
      <c r="BL156" s="16" t="s">
        <v>122</v>
      </c>
      <c r="BM156" s="221" t="s">
        <v>203</v>
      </c>
    </row>
    <row r="157" s="12" customFormat="1" ht="25.92" customHeight="1">
      <c r="A157" s="12"/>
      <c r="B157" s="194"/>
      <c r="C157" s="195"/>
      <c r="D157" s="196" t="s">
        <v>74</v>
      </c>
      <c r="E157" s="197" t="s">
        <v>204</v>
      </c>
      <c r="F157" s="197" t="s">
        <v>205</v>
      </c>
      <c r="G157" s="195"/>
      <c r="H157" s="195"/>
      <c r="I157" s="198"/>
      <c r="J157" s="199">
        <f>BK157</f>
        <v>0</v>
      </c>
      <c r="K157" s="195"/>
      <c r="L157" s="200"/>
      <c r="M157" s="201"/>
      <c r="N157" s="202"/>
      <c r="O157" s="202"/>
      <c r="P157" s="203">
        <f>P158+P168</f>
        <v>0</v>
      </c>
      <c r="Q157" s="202"/>
      <c r="R157" s="203">
        <f>R158+R168</f>
        <v>0.31539401</v>
      </c>
      <c r="S157" s="202"/>
      <c r="T157" s="204">
        <f>T158+T168</f>
        <v>0.087239999999999984</v>
      </c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R157" s="205" t="s">
        <v>82</v>
      </c>
      <c r="AT157" s="206" t="s">
        <v>74</v>
      </c>
      <c r="AU157" s="206" t="s">
        <v>75</v>
      </c>
      <c r="AY157" s="205" t="s">
        <v>115</v>
      </c>
      <c r="BK157" s="207">
        <f>BK158+BK168</f>
        <v>0</v>
      </c>
    </row>
    <row r="158" s="12" customFormat="1" ht="22.8" customHeight="1">
      <c r="A158" s="12"/>
      <c r="B158" s="194"/>
      <c r="C158" s="195"/>
      <c r="D158" s="196" t="s">
        <v>74</v>
      </c>
      <c r="E158" s="208" t="s">
        <v>206</v>
      </c>
      <c r="F158" s="208" t="s">
        <v>207</v>
      </c>
      <c r="G158" s="195"/>
      <c r="H158" s="195"/>
      <c r="I158" s="198"/>
      <c r="J158" s="209">
        <f>BK158</f>
        <v>0</v>
      </c>
      <c r="K158" s="195"/>
      <c r="L158" s="200"/>
      <c r="M158" s="201"/>
      <c r="N158" s="202"/>
      <c r="O158" s="202"/>
      <c r="P158" s="203">
        <f>SUM(P159:P167)</f>
        <v>0</v>
      </c>
      <c r="Q158" s="202"/>
      <c r="R158" s="203">
        <f>SUM(R159:R167)</f>
        <v>0.062395999999999993</v>
      </c>
      <c r="S158" s="202"/>
      <c r="T158" s="204">
        <f>SUM(T159:T167)</f>
        <v>0.087239999999999984</v>
      </c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R158" s="205" t="s">
        <v>82</v>
      </c>
      <c r="AT158" s="206" t="s">
        <v>74</v>
      </c>
      <c r="AU158" s="206" t="s">
        <v>80</v>
      </c>
      <c r="AY158" s="205" t="s">
        <v>115</v>
      </c>
      <c r="BK158" s="207">
        <f>SUM(BK159:BK167)</f>
        <v>0</v>
      </c>
    </row>
    <row r="159" s="2" customFormat="1" ht="16.5" customHeight="1">
      <c r="A159" s="37"/>
      <c r="B159" s="38"/>
      <c r="C159" s="210" t="s">
        <v>208</v>
      </c>
      <c r="D159" s="210" t="s">
        <v>117</v>
      </c>
      <c r="E159" s="211" t="s">
        <v>209</v>
      </c>
      <c r="F159" s="212" t="s">
        <v>210</v>
      </c>
      <c r="G159" s="213" t="s">
        <v>211</v>
      </c>
      <c r="H159" s="214">
        <v>18.399999999999999</v>
      </c>
      <c r="I159" s="215"/>
      <c r="J159" s="216">
        <f>ROUND(I159*H159,2)</f>
        <v>0</v>
      </c>
      <c r="K159" s="212" t="s">
        <v>121</v>
      </c>
      <c r="L159" s="43"/>
      <c r="M159" s="217" t="s">
        <v>1</v>
      </c>
      <c r="N159" s="218" t="s">
        <v>40</v>
      </c>
      <c r="O159" s="90"/>
      <c r="P159" s="219">
        <f>O159*H159</f>
        <v>0</v>
      </c>
      <c r="Q159" s="219">
        <v>0</v>
      </c>
      <c r="R159" s="219">
        <f>Q159*H159</f>
        <v>0</v>
      </c>
      <c r="S159" s="219">
        <v>0.0025999999999999999</v>
      </c>
      <c r="T159" s="220">
        <f>S159*H159</f>
        <v>0.047839999999999994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221" t="s">
        <v>194</v>
      </c>
      <c r="AT159" s="221" t="s">
        <v>117</v>
      </c>
      <c r="AU159" s="221" t="s">
        <v>82</v>
      </c>
      <c r="AY159" s="16" t="s">
        <v>115</v>
      </c>
      <c r="BE159" s="222">
        <f>IF(N159="základní",J159,0)</f>
        <v>0</v>
      </c>
      <c r="BF159" s="222">
        <f>IF(N159="snížená",J159,0)</f>
        <v>0</v>
      </c>
      <c r="BG159" s="222">
        <f>IF(N159="zákl. přenesená",J159,0)</f>
        <v>0</v>
      </c>
      <c r="BH159" s="222">
        <f>IF(N159="sníž. přenesená",J159,0)</f>
        <v>0</v>
      </c>
      <c r="BI159" s="222">
        <f>IF(N159="nulová",J159,0)</f>
        <v>0</v>
      </c>
      <c r="BJ159" s="16" t="s">
        <v>80</v>
      </c>
      <c r="BK159" s="222">
        <f>ROUND(I159*H159,2)</f>
        <v>0</v>
      </c>
      <c r="BL159" s="16" t="s">
        <v>194</v>
      </c>
      <c r="BM159" s="221" t="s">
        <v>212</v>
      </c>
    </row>
    <row r="160" s="13" customFormat="1">
      <c r="A160" s="13"/>
      <c r="B160" s="223"/>
      <c r="C160" s="224"/>
      <c r="D160" s="225" t="s">
        <v>124</v>
      </c>
      <c r="E160" s="226" t="s">
        <v>1</v>
      </c>
      <c r="F160" s="227" t="s">
        <v>213</v>
      </c>
      <c r="G160" s="224"/>
      <c r="H160" s="228">
        <v>18.399999999999999</v>
      </c>
      <c r="I160" s="229"/>
      <c r="J160" s="224"/>
      <c r="K160" s="224"/>
      <c r="L160" s="230"/>
      <c r="M160" s="231"/>
      <c r="N160" s="232"/>
      <c r="O160" s="232"/>
      <c r="P160" s="232"/>
      <c r="Q160" s="232"/>
      <c r="R160" s="232"/>
      <c r="S160" s="232"/>
      <c r="T160" s="233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34" t="s">
        <v>124</v>
      </c>
      <c r="AU160" s="234" t="s">
        <v>82</v>
      </c>
      <c r="AV160" s="13" t="s">
        <v>82</v>
      </c>
      <c r="AW160" s="13" t="s">
        <v>32</v>
      </c>
      <c r="AX160" s="13" t="s">
        <v>80</v>
      </c>
      <c r="AY160" s="234" t="s">
        <v>115</v>
      </c>
    </row>
    <row r="161" s="2" customFormat="1" ht="16.5" customHeight="1">
      <c r="A161" s="37"/>
      <c r="B161" s="38"/>
      <c r="C161" s="210" t="s">
        <v>214</v>
      </c>
      <c r="D161" s="210" t="s">
        <v>117</v>
      </c>
      <c r="E161" s="211" t="s">
        <v>215</v>
      </c>
      <c r="F161" s="212" t="s">
        <v>216</v>
      </c>
      <c r="G161" s="213" t="s">
        <v>211</v>
      </c>
      <c r="H161" s="214">
        <v>10</v>
      </c>
      <c r="I161" s="215"/>
      <c r="J161" s="216">
        <f>ROUND(I161*H161,2)</f>
        <v>0</v>
      </c>
      <c r="K161" s="212" t="s">
        <v>121</v>
      </c>
      <c r="L161" s="43"/>
      <c r="M161" s="217" t="s">
        <v>1</v>
      </c>
      <c r="N161" s="218" t="s">
        <v>40</v>
      </c>
      <c r="O161" s="90"/>
      <c r="P161" s="219">
        <f>O161*H161</f>
        <v>0</v>
      </c>
      <c r="Q161" s="219">
        <v>0</v>
      </c>
      <c r="R161" s="219">
        <f>Q161*H161</f>
        <v>0</v>
      </c>
      <c r="S161" s="219">
        <v>0.0039399999999999999</v>
      </c>
      <c r="T161" s="220">
        <f>S161*H161</f>
        <v>0.039399999999999998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221" t="s">
        <v>194</v>
      </c>
      <c r="AT161" s="221" t="s">
        <v>117</v>
      </c>
      <c r="AU161" s="221" t="s">
        <v>82</v>
      </c>
      <c r="AY161" s="16" t="s">
        <v>115</v>
      </c>
      <c r="BE161" s="222">
        <f>IF(N161="základní",J161,0)</f>
        <v>0</v>
      </c>
      <c r="BF161" s="222">
        <f>IF(N161="snížená",J161,0)</f>
        <v>0</v>
      </c>
      <c r="BG161" s="222">
        <f>IF(N161="zákl. přenesená",J161,0)</f>
        <v>0</v>
      </c>
      <c r="BH161" s="222">
        <f>IF(N161="sníž. přenesená",J161,0)</f>
        <v>0</v>
      </c>
      <c r="BI161" s="222">
        <f>IF(N161="nulová",J161,0)</f>
        <v>0</v>
      </c>
      <c r="BJ161" s="16" t="s">
        <v>80</v>
      </c>
      <c r="BK161" s="222">
        <f>ROUND(I161*H161,2)</f>
        <v>0</v>
      </c>
      <c r="BL161" s="16" t="s">
        <v>194</v>
      </c>
      <c r="BM161" s="221" t="s">
        <v>217</v>
      </c>
    </row>
    <row r="162" s="13" customFormat="1">
      <c r="A162" s="13"/>
      <c r="B162" s="223"/>
      <c r="C162" s="224"/>
      <c r="D162" s="225" t="s">
        <v>124</v>
      </c>
      <c r="E162" s="226" t="s">
        <v>1</v>
      </c>
      <c r="F162" s="227" t="s">
        <v>218</v>
      </c>
      <c r="G162" s="224"/>
      <c r="H162" s="228">
        <v>10</v>
      </c>
      <c r="I162" s="229"/>
      <c r="J162" s="224"/>
      <c r="K162" s="224"/>
      <c r="L162" s="230"/>
      <c r="M162" s="231"/>
      <c r="N162" s="232"/>
      <c r="O162" s="232"/>
      <c r="P162" s="232"/>
      <c r="Q162" s="232"/>
      <c r="R162" s="232"/>
      <c r="S162" s="232"/>
      <c r="T162" s="233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34" t="s">
        <v>124</v>
      </c>
      <c r="AU162" s="234" t="s">
        <v>82</v>
      </c>
      <c r="AV162" s="13" t="s">
        <v>82</v>
      </c>
      <c r="AW162" s="13" t="s">
        <v>32</v>
      </c>
      <c r="AX162" s="13" t="s">
        <v>80</v>
      </c>
      <c r="AY162" s="234" t="s">
        <v>115</v>
      </c>
    </row>
    <row r="163" s="2" customFormat="1" ht="24.15" customHeight="1">
      <c r="A163" s="37"/>
      <c r="B163" s="38"/>
      <c r="C163" s="210" t="s">
        <v>219</v>
      </c>
      <c r="D163" s="210" t="s">
        <v>117</v>
      </c>
      <c r="E163" s="211" t="s">
        <v>220</v>
      </c>
      <c r="F163" s="212" t="s">
        <v>221</v>
      </c>
      <c r="G163" s="213" t="s">
        <v>211</v>
      </c>
      <c r="H163" s="214">
        <v>18.399999999999999</v>
      </c>
      <c r="I163" s="215"/>
      <c r="J163" s="216">
        <f>ROUND(I163*H163,2)</f>
        <v>0</v>
      </c>
      <c r="K163" s="212" t="s">
        <v>121</v>
      </c>
      <c r="L163" s="43"/>
      <c r="M163" s="217" t="s">
        <v>1</v>
      </c>
      <c r="N163" s="218" t="s">
        <v>40</v>
      </c>
      <c r="O163" s="90"/>
      <c r="P163" s="219">
        <f>O163*H163</f>
        <v>0</v>
      </c>
      <c r="Q163" s="219">
        <v>0.0027399999999999998</v>
      </c>
      <c r="R163" s="219">
        <f>Q163*H163</f>
        <v>0.050415999999999996</v>
      </c>
      <c r="S163" s="219">
        <v>0</v>
      </c>
      <c r="T163" s="220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221" t="s">
        <v>194</v>
      </c>
      <c r="AT163" s="221" t="s">
        <v>117</v>
      </c>
      <c r="AU163" s="221" t="s">
        <v>82</v>
      </c>
      <c r="AY163" s="16" t="s">
        <v>115</v>
      </c>
      <c r="BE163" s="222">
        <f>IF(N163="základní",J163,0)</f>
        <v>0</v>
      </c>
      <c r="BF163" s="222">
        <f>IF(N163="snížená",J163,0)</f>
        <v>0</v>
      </c>
      <c r="BG163" s="222">
        <f>IF(N163="zákl. přenesená",J163,0)</f>
        <v>0</v>
      </c>
      <c r="BH163" s="222">
        <f>IF(N163="sníž. přenesená",J163,0)</f>
        <v>0</v>
      </c>
      <c r="BI163" s="222">
        <f>IF(N163="nulová",J163,0)</f>
        <v>0</v>
      </c>
      <c r="BJ163" s="16" t="s">
        <v>80</v>
      </c>
      <c r="BK163" s="222">
        <f>ROUND(I163*H163,2)</f>
        <v>0</v>
      </c>
      <c r="BL163" s="16" t="s">
        <v>194</v>
      </c>
      <c r="BM163" s="221" t="s">
        <v>222</v>
      </c>
    </row>
    <row r="164" s="13" customFormat="1">
      <c r="A164" s="13"/>
      <c r="B164" s="223"/>
      <c r="C164" s="224"/>
      <c r="D164" s="225" t="s">
        <v>124</v>
      </c>
      <c r="E164" s="226" t="s">
        <v>1</v>
      </c>
      <c r="F164" s="227" t="s">
        <v>213</v>
      </c>
      <c r="G164" s="224"/>
      <c r="H164" s="228">
        <v>18.399999999999999</v>
      </c>
      <c r="I164" s="229"/>
      <c r="J164" s="224"/>
      <c r="K164" s="224"/>
      <c r="L164" s="230"/>
      <c r="M164" s="231"/>
      <c r="N164" s="232"/>
      <c r="O164" s="232"/>
      <c r="P164" s="232"/>
      <c r="Q164" s="232"/>
      <c r="R164" s="232"/>
      <c r="S164" s="232"/>
      <c r="T164" s="233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34" t="s">
        <v>124</v>
      </c>
      <c r="AU164" s="234" t="s">
        <v>82</v>
      </c>
      <c r="AV164" s="13" t="s">
        <v>82</v>
      </c>
      <c r="AW164" s="13" t="s">
        <v>32</v>
      </c>
      <c r="AX164" s="13" t="s">
        <v>80</v>
      </c>
      <c r="AY164" s="234" t="s">
        <v>115</v>
      </c>
    </row>
    <row r="165" s="2" customFormat="1" ht="24.15" customHeight="1">
      <c r="A165" s="37"/>
      <c r="B165" s="38"/>
      <c r="C165" s="210" t="s">
        <v>7</v>
      </c>
      <c r="D165" s="210" t="s">
        <v>117</v>
      </c>
      <c r="E165" s="211" t="s">
        <v>223</v>
      </c>
      <c r="F165" s="212" t="s">
        <v>224</v>
      </c>
      <c r="G165" s="213" t="s">
        <v>225</v>
      </c>
      <c r="H165" s="214">
        <v>2</v>
      </c>
      <c r="I165" s="215"/>
      <c r="J165" s="216">
        <f>ROUND(I165*H165,2)</f>
        <v>0</v>
      </c>
      <c r="K165" s="212" t="s">
        <v>121</v>
      </c>
      <c r="L165" s="43"/>
      <c r="M165" s="217" t="s">
        <v>1</v>
      </c>
      <c r="N165" s="218" t="s">
        <v>40</v>
      </c>
      <c r="O165" s="90"/>
      <c r="P165" s="219">
        <f>O165*H165</f>
        <v>0</v>
      </c>
      <c r="Q165" s="219">
        <v>0.00044000000000000002</v>
      </c>
      <c r="R165" s="219">
        <f>Q165*H165</f>
        <v>0.00088000000000000003</v>
      </c>
      <c r="S165" s="219">
        <v>0</v>
      </c>
      <c r="T165" s="220">
        <f>S165*H165</f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221" t="s">
        <v>194</v>
      </c>
      <c r="AT165" s="221" t="s">
        <v>117</v>
      </c>
      <c r="AU165" s="221" t="s">
        <v>82</v>
      </c>
      <c r="AY165" s="16" t="s">
        <v>115</v>
      </c>
      <c r="BE165" s="222">
        <f>IF(N165="základní",J165,0)</f>
        <v>0</v>
      </c>
      <c r="BF165" s="222">
        <f>IF(N165="snížená",J165,0)</f>
        <v>0</v>
      </c>
      <c r="BG165" s="222">
        <f>IF(N165="zákl. přenesená",J165,0)</f>
        <v>0</v>
      </c>
      <c r="BH165" s="222">
        <f>IF(N165="sníž. přenesená",J165,0)</f>
        <v>0</v>
      </c>
      <c r="BI165" s="222">
        <f>IF(N165="nulová",J165,0)</f>
        <v>0</v>
      </c>
      <c r="BJ165" s="16" t="s">
        <v>80</v>
      </c>
      <c r="BK165" s="222">
        <f>ROUND(I165*H165,2)</f>
        <v>0</v>
      </c>
      <c r="BL165" s="16" t="s">
        <v>194</v>
      </c>
      <c r="BM165" s="221" t="s">
        <v>226</v>
      </c>
    </row>
    <row r="166" s="2" customFormat="1" ht="24.15" customHeight="1">
      <c r="A166" s="37"/>
      <c r="B166" s="38"/>
      <c r="C166" s="210" t="s">
        <v>227</v>
      </c>
      <c r="D166" s="210" t="s">
        <v>117</v>
      </c>
      <c r="E166" s="211" t="s">
        <v>228</v>
      </c>
      <c r="F166" s="212" t="s">
        <v>229</v>
      </c>
      <c r="G166" s="213" t="s">
        <v>211</v>
      </c>
      <c r="H166" s="214">
        <v>10</v>
      </c>
      <c r="I166" s="215"/>
      <c r="J166" s="216">
        <f>ROUND(I166*H166,2)</f>
        <v>0</v>
      </c>
      <c r="K166" s="212" t="s">
        <v>121</v>
      </c>
      <c r="L166" s="43"/>
      <c r="M166" s="217" t="s">
        <v>1</v>
      </c>
      <c r="N166" s="218" t="s">
        <v>40</v>
      </c>
      <c r="O166" s="90"/>
      <c r="P166" s="219">
        <f>O166*H166</f>
        <v>0</v>
      </c>
      <c r="Q166" s="219">
        <v>0.0011100000000000001</v>
      </c>
      <c r="R166" s="219">
        <f>Q166*H166</f>
        <v>0.011100000000000001</v>
      </c>
      <c r="S166" s="219">
        <v>0</v>
      </c>
      <c r="T166" s="220">
        <f>S166*H166</f>
        <v>0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221" t="s">
        <v>194</v>
      </c>
      <c r="AT166" s="221" t="s">
        <v>117</v>
      </c>
      <c r="AU166" s="221" t="s">
        <v>82</v>
      </c>
      <c r="AY166" s="16" t="s">
        <v>115</v>
      </c>
      <c r="BE166" s="222">
        <f>IF(N166="základní",J166,0)</f>
        <v>0</v>
      </c>
      <c r="BF166" s="222">
        <f>IF(N166="snížená",J166,0)</f>
        <v>0</v>
      </c>
      <c r="BG166" s="222">
        <f>IF(N166="zákl. přenesená",J166,0)</f>
        <v>0</v>
      </c>
      <c r="BH166" s="222">
        <f>IF(N166="sníž. přenesená",J166,0)</f>
        <v>0</v>
      </c>
      <c r="BI166" s="222">
        <f>IF(N166="nulová",J166,0)</f>
        <v>0</v>
      </c>
      <c r="BJ166" s="16" t="s">
        <v>80</v>
      </c>
      <c r="BK166" s="222">
        <f>ROUND(I166*H166,2)</f>
        <v>0</v>
      </c>
      <c r="BL166" s="16" t="s">
        <v>194</v>
      </c>
      <c r="BM166" s="221" t="s">
        <v>230</v>
      </c>
    </row>
    <row r="167" s="2" customFormat="1" ht="33" customHeight="1">
      <c r="A167" s="37"/>
      <c r="B167" s="38"/>
      <c r="C167" s="210" t="s">
        <v>231</v>
      </c>
      <c r="D167" s="210" t="s">
        <v>117</v>
      </c>
      <c r="E167" s="211" t="s">
        <v>232</v>
      </c>
      <c r="F167" s="212" t="s">
        <v>233</v>
      </c>
      <c r="G167" s="213" t="s">
        <v>234</v>
      </c>
      <c r="H167" s="246"/>
      <c r="I167" s="215"/>
      <c r="J167" s="216">
        <f>ROUND(I167*H167,2)</f>
        <v>0</v>
      </c>
      <c r="K167" s="212" t="s">
        <v>121</v>
      </c>
      <c r="L167" s="43"/>
      <c r="M167" s="217" t="s">
        <v>1</v>
      </c>
      <c r="N167" s="218" t="s">
        <v>40</v>
      </c>
      <c r="O167" s="90"/>
      <c r="P167" s="219">
        <f>O167*H167</f>
        <v>0</v>
      </c>
      <c r="Q167" s="219">
        <v>0</v>
      </c>
      <c r="R167" s="219">
        <f>Q167*H167</f>
        <v>0</v>
      </c>
      <c r="S167" s="219">
        <v>0</v>
      </c>
      <c r="T167" s="220">
        <f>S167*H167</f>
        <v>0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221" t="s">
        <v>194</v>
      </c>
      <c r="AT167" s="221" t="s">
        <v>117</v>
      </c>
      <c r="AU167" s="221" t="s">
        <v>82</v>
      </c>
      <c r="AY167" s="16" t="s">
        <v>115</v>
      </c>
      <c r="BE167" s="222">
        <f>IF(N167="základní",J167,0)</f>
        <v>0</v>
      </c>
      <c r="BF167" s="222">
        <f>IF(N167="snížená",J167,0)</f>
        <v>0</v>
      </c>
      <c r="BG167" s="222">
        <f>IF(N167="zákl. přenesená",J167,0)</f>
        <v>0</v>
      </c>
      <c r="BH167" s="222">
        <f>IF(N167="sníž. přenesená",J167,0)</f>
        <v>0</v>
      </c>
      <c r="BI167" s="222">
        <f>IF(N167="nulová",J167,0)</f>
        <v>0</v>
      </c>
      <c r="BJ167" s="16" t="s">
        <v>80</v>
      </c>
      <c r="BK167" s="222">
        <f>ROUND(I167*H167,2)</f>
        <v>0</v>
      </c>
      <c r="BL167" s="16" t="s">
        <v>194</v>
      </c>
      <c r="BM167" s="221" t="s">
        <v>235</v>
      </c>
    </row>
    <row r="168" s="12" customFormat="1" ht="22.8" customHeight="1">
      <c r="A168" s="12"/>
      <c r="B168" s="194"/>
      <c r="C168" s="195"/>
      <c r="D168" s="196" t="s">
        <v>74</v>
      </c>
      <c r="E168" s="208" t="s">
        <v>236</v>
      </c>
      <c r="F168" s="208" t="s">
        <v>237</v>
      </c>
      <c r="G168" s="195"/>
      <c r="H168" s="195"/>
      <c r="I168" s="198"/>
      <c r="J168" s="209">
        <f>BK168</f>
        <v>0</v>
      </c>
      <c r="K168" s="195"/>
      <c r="L168" s="200"/>
      <c r="M168" s="201"/>
      <c r="N168" s="202"/>
      <c r="O168" s="202"/>
      <c r="P168" s="203">
        <f>SUM(P169:P217)</f>
        <v>0</v>
      </c>
      <c r="Q168" s="202"/>
      <c r="R168" s="203">
        <f>SUM(R169:R217)</f>
        <v>0.25299801</v>
      </c>
      <c r="S168" s="202"/>
      <c r="T168" s="204">
        <f>SUM(T169:T217)</f>
        <v>0</v>
      </c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R168" s="205" t="s">
        <v>82</v>
      </c>
      <c r="AT168" s="206" t="s">
        <v>74</v>
      </c>
      <c r="AU168" s="206" t="s">
        <v>80</v>
      </c>
      <c r="AY168" s="205" t="s">
        <v>115</v>
      </c>
      <c r="BK168" s="207">
        <f>SUM(BK169:BK217)</f>
        <v>0</v>
      </c>
    </row>
    <row r="169" s="2" customFormat="1" ht="24.15" customHeight="1">
      <c r="A169" s="37"/>
      <c r="B169" s="38"/>
      <c r="C169" s="210" t="s">
        <v>238</v>
      </c>
      <c r="D169" s="210" t="s">
        <v>117</v>
      </c>
      <c r="E169" s="211" t="s">
        <v>239</v>
      </c>
      <c r="F169" s="212" t="s">
        <v>240</v>
      </c>
      <c r="G169" s="213" t="s">
        <v>135</v>
      </c>
      <c r="H169" s="214">
        <v>10.65</v>
      </c>
      <c r="I169" s="215"/>
      <c r="J169" s="216">
        <f>ROUND(I169*H169,2)</f>
        <v>0</v>
      </c>
      <c r="K169" s="212" t="s">
        <v>121</v>
      </c>
      <c r="L169" s="43"/>
      <c r="M169" s="217" t="s">
        <v>1</v>
      </c>
      <c r="N169" s="218" t="s">
        <v>40</v>
      </c>
      <c r="O169" s="90"/>
      <c r="P169" s="219">
        <f>O169*H169</f>
        <v>0</v>
      </c>
      <c r="Q169" s="219">
        <v>0</v>
      </c>
      <c r="R169" s="219">
        <f>Q169*H169</f>
        <v>0</v>
      </c>
      <c r="S169" s="219">
        <v>0</v>
      </c>
      <c r="T169" s="220">
        <f>S169*H169</f>
        <v>0</v>
      </c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R169" s="221" t="s">
        <v>194</v>
      </c>
      <c r="AT169" s="221" t="s">
        <v>117</v>
      </c>
      <c r="AU169" s="221" t="s">
        <v>82</v>
      </c>
      <c r="AY169" s="16" t="s">
        <v>115</v>
      </c>
      <c r="BE169" s="222">
        <f>IF(N169="základní",J169,0)</f>
        <v>0</v>
      </c>
      <c r="BF169" s="222">
        <f>IF(N169="snížená",J169,0)</f>
        <v>0</v>
      </c>
      <c r="BG169" s="222">
        <f>IF(N169="zákl. přenesená",J169,0)</f>
        <v>0</v>
      </c>
      <c r="BH169" s="222">
        <f>IF(N169="sníž. přenesená",J169,0)</f>
        <v>0</v>
      </c>
      <c r="BI169" s="222">
        <f>IF(N169="nulová",J169,0)</f>
        <v>0</v>
      </c>
      <c r="BJ169" s="16" t="s">
        <v>80</v>
      </c>
      <c r="BK169" s="222">
        <f>ROUND(I169*H169,2)</f>
        <v>0</v>
      </c>
      <c r="BL169" s="16" t="s">
        <v>194</v>
      </c>
      <c r="BM169" s="221" t="s">
        <v>241</v>
      </c>
    </row>
    <row r="170" s="13" customFormat="1">
      <c r="A170" s="13"/>
      <c r="B170" s="223"/>
      <c r="C170" s="224"/>
      <c r="D170" s="225" t="s">
        <v>124</v>
      </c>
      <c r="E170" s="226" t="s">
        <v>1</v>
      </c>
      <c r="F170" s="227" t="s">
        <v>242</v>
      </c>
      <c r="G170" s="224"/>
      <c r="H170" s="228">
        <v>7.3899999999999997</v>
      </c>
      <c r="I170" s="229"/>
      <c r="J170" s="224"/>
      <c r="K170" s="224"/>
      <c r="L170" s="230"/>
      <c r="M170" s="231"/>
      <c r="N170" s="232"/>
      <c r="O170" s="232"/>
      <c r="P170" s="232"/>
      <c r="Q170" s="232"/>
      <c r="R170" s="232"/>
      <c r="S170" s="232"/>
      <c r="T170" s="233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34" t="s">
        <v>124</v>
      </c>
      <c r="AU170" s="234" t="s">
        <v>82</v>
      </c>
      <c r="AV170" s="13" t="s">
        <v>82</v>
      </c>
      <c r="AW170" s="13" t="s">
        <v>32</v>
      </c>
      <c r="AX170" s="13" t="s">
        <v>75</v>
      </c>
      <c r="AY170" s="234" t="s">
        <v>115</v>
      </c>
    </row>
    <row r="171" s="13" customFormat="1">
      <c r="A171" s="13"/>
      <c r="B171" s="223"/>
      <c r="C171" s="224"/>
      <c r="D171" s="225" t="s">
        <v>124</v>
      </c>
      <c r="E171" s="226" t="s">
        <v>1</v>
      </c>
      <c r="F171" s="227" t="s">
        <v>243</v>
      </c>
      <c r="G171" s="224"/>
      <c r="H171" s="228">
        <v>3.2599999999999998</v>
      </c>
      <c r="I171" s="229"/>
      <c r="J171" s="224"/>
      <c r="K171" s="224"/>
      <c r="L171" s="230"/>
      <c r="M171" s="231"/>
      <c r="N171" s="232"/>
      <c r="O171" s="232"/>
      <c r="P171" s="232"/>
      <c r="Q171" s="232"/>
      <c r="R171" s="232"/>
      <c r="S171" s="232"/>
      <c r="T171" s="233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34" t="s">
        <v>124</v>
      </c>
      <c r="AU171" s="234" t="s">
        <v>82</v>
      </c>
      <c r="AV171" s="13" t="s">
        <v>82</v>
      </c>
      <c r="AW171" s="13" t="s">
        <v>32</v>
      </c>
      <c r="AX171" s="13" t="s">
        <v>75</v>
      </c>
      <c r="AY171" s="234" t="s">
        <v>115</v>
      </c>
    </row>
    <row r="172" s="14" customFormat="1">
      <c r="A172" s="14"/>
      <c r="B172" s="235"/>
      <c r="C172" s="236"/>
      <c r="D172" s="225" t="s">
        <v>124</v>
      </c>
      <c r="E172" s="237" t="s">
        <v>1</v>
      </c>
      <c r="F172" s="238" t="s">
        <v>146</v>
      </c>
      <c r="G172" s="236"/>
      <c r="H172" s="239">
        <v>10.649999999999999</v>
      </c>
      <c r="I172" s="240"/>
      <c r="J172" s="236"/>
      <c r="K172" s="236"/>
      <c r="L172" s="241"/>
      <c r="M172" s="242"/>
      <c r="N172" s="243"/>
      <c r="O172" s="243"/>
      <c r="P172" s="243"/>
      <c r="Q172" s="243"/>
      <c r="R172" s="243"/>
      <c r="S172" s="243"/>
      <c r="T172" s="244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45" t="s">
        <v>124</v>
      </c>
      <c r="AU172" s="245" t="s">
        <v>82</v>
      </c>
      <c r="AV172" s="14" t="s">
        <v>122</v>
      </c>
      <c r="AW172" s="14" t="s">
        <v>32</v>
      </c>
      <c r="AX172" s="14" t="s">
        <v>80</v>
      </c>
      <c r="AY172" s="245" t="s">
        <v>115</v>
      </c>
    </row>
    <row r="173" s="2" customFormat="1" ht="24.15" customHeight="1">
      <c r="A173" s="37"/>
      <c r="B173" s="38"/>
      <c r="C173" s="210" t="s">
        <v>244</v>
      </c>
      <c r="D173" s="210" t="s">
        <v>117</v>
      </c>
      <c r="E173" s="211" t="s">
        <v>245</v>
      </c>
      <c r="F173" s="212" t="s">
        <v>246</v>
      </c>
      <c r="G173" s="213" t="s">
        <v>135</v>
      </c>
      <c r="H173" s="214">
        <v>10.65</v>
      </c>
      <c r="I173" s="215"/>
      <c r="J173" s="216">
        <f>ROUND(I173*H173,2)</f>
        <v>0</v>
      </c>
      <c r="K173" s="212" t="s">
        <v>121</v>
      </c>
      <c r="L173" s="43"/>
      <c r="M173" s="217" t="s">
        <v>1</v>
      </c>
      <c r="N173" s="218" t="s">
        <v>40</v>
      </c>
      <c r="O173" s="90"/>
      <c r="P173" s="219">
        <f>O173*H173</f>
        <v>0</v>
      </c>
      <c r="Q173" s="219">
        <v>0.00017000000000000001</v>
      </c>
      <c r="R173" s="219">
        <f>Q173*H173</f>
        <v>0.0018105000000000003</v>
      </c>
      <c r="S173" s="219">
        <v>0</v>
      </c>
      <c r="T173" s="220">
        <f>S173*H173</f>
        <v>0</v>
      </c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R173" s="221" t="s">
        <v>194</v>
      </c>
      <c r="AT173" s="221" t="s">
        <v>117</v>
      </c>
      <c r="AU173" s="221" t="s">
        <v>82</v>
      </c>
      <c r="AY173" s="16" t="s">
        <v>115</v>
      </c>
      <c r="BE173" s="222">
        <f>IF(N173="základní",J173,0)</f>
        <v>0</v>
      </c>
      <c r="BF173" s="222">
        <f>IF(N173="snížená",J173,0)</f>
        <v>0</v>
      </c>
      <c r="BG173" s="222">
        <f>IF(N173="zákl. přenesená",J173,0)</f>
        <v>0</v>
      </c>
      <c r="BH173" s="222">
        <f>IF(N173="sníž. přenesená",J173,0)</f>
        <v>0</v>
      </c>
      <c r="BI173" s="222">
        <f>IF(N173="nulová",J173,0)</f>
        <v>0</v>
      </c>
      <c r="BJ173" s="16" t="s">
        <v>80</v>
      </c>
      <c r="BK173" s="222">
        <f>ROUND(I173*H173,2)</f>
        <v>0</v>
      </c>
      <c r="BL173" s="16" t="s">
        <v>194</v>
      </c>
      <c r="BM173" s="221" t="s">
        <v>247</v>
      </c>
    </row>
    <row r="174" s="2" customFormat="1" ht="24.15" customHeight="1">
      <c r="A174" s="37"/>
      <c r="B174" s="38"/>
      <c r="C174" s="210" t="s">
        <v>248</v>
      </c>
      <c r="D174" s="210" t="s">
        <v>117</v>
      </c>
      <c r="E174" s="211" t="s">
        <v>249</v>
      </c>
      <c r="F174" s="212" t="s">
        <v>250</v>
      </c>
      <c r="G174" s="213" t="s">
        <v>135</v>
      </c>
      <c r="H174" s="214">
        <v>10.65</v>
      </c>
      <c r="I174" s="215"/>
      <c r="J174" s="216">
        <f>ROUND(I174*H174,2)</f>
        <v>0</v>
      </c>
      <c r="K174" s="212" t="s">
        <v>121</v>
      </c>
      <c r="L174" s="43"/>
      <c r="M174" s="217" t="s">
        <v>1</v>
      </c>
      <c r="N174" s="218" t="s">
        <v>40</v>
      </c>
      <c r="O174" s="90"/>
      <c r="P174" s="219">
        <f>O174*H174</f>
        <v>0</v>
      </c>
      <c r="Q174" s="219">
        <v>0.00012</v>
      </c>
      <c r="R174" s="219">
        <f>Q174*H174</f>
        <v>0.0012780000000000001</v>
      </c>
      <c r="S174" s="219">
        <v>0</v>
      </c>
      <c r="T174" s="220">
        <f>S174*H174</f>
        <v>0</v>
      </c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R174" s="221" t="s">
        <v>194</v>
      </c>
      <c r="AT174" s="221" t="s">
        <v>117</v>
      </c>
      <c r="AU174" s="221" t="s">
        <v>82</v>
      </c>
      <c r="AY174" s="16" t="s">
        <v>115</v>
      </c>
      <c r="BE174" s="222">
        <f>IF(N174="základní",J174,0)</f>
        <v>0</v>
      </c>
      <c r="BF174" s="222">
        <f>IF(N174="snížená",J174,0)</f>
        <v>0</v>
      </c>
      <c r="BG174" s="222">
        <f>IF(N174="zákl. přenesená",J174,0)</f>
        <v>0</v>
      </c>
      <c r="BH174" s="222">
        <f>IF(N174="sníž. přenesená",J174,0)</f>
        <v>0</v>
      </c>
      <c r="BI174" s="222">
        <f>IF(N174="nulová",J174,0)</f>
        <v>0</v>
      </c>
      <c r="BJ174" s="16" t="s">
        <v>80</v>
      </c>
      <c r="BK174" s="222">
        <f>ROUND(I174*H174,2)</f>
        <v>0</v>
      </c>
      <c r="BL174" s="16" t="s">
        <v>194</v>
      </c>
      <c r="BM174" s="221" t="s">
        <v>251</v>
      </c>
    </row>
    <row r="175" s="2" customFormat="1" ht="24.15" customHeight="1">
      <c r="A175" s="37"/>
      <c r="B175" s="38"/>
      <c r="C175" s="210" t="s">
        <v>252</v>
      </c>
      <c r="D175" s="210" t="s">
        <v>117</v>
      </c>
      <c r="E175" s="211" t="s">
        <v>253</v>
      </c>
      <c r="F175" s="212" t="s">
        <v>254</v>
      </c>
      <c r="G175" s="213" t="s">
        <v>135</v>
      </c>
      <c r="H175" s="214">
        <v>10.65</v>
      </c>
      <c r="I175" s="215"/>
      <c r="J175" s="216">
        <f>ROUND(I175*H175,2)</f>
        <v>0</v>
      </c>
      <c r="K175" s="212" t="s">
        <v>121</v>
      </c>
      <c r="L175" s="43"/>
      <c r="M175" s="217" t="s">
        <v>1</v>
      </c>
      <c r="N175" s="218" t="s">
        <v>40</v>
      </c>
      <c r="O175" s="90"/>
      <c r="P175" s="219">
        <f>O175*H175</f>
        <v>0</v>
      </c>
      <c r="Q175" s="219">
        <v>0.00012</v>
      </c>
      <c r="R175" s="219">
        <f>Q175*H175</f>
        <v>0.0012780000000000001</v>
      </c>
      <c r="S175" s="219">
        <v>0</v>
      </c>
      <c r="T175" s="220">
        <f>S175*H175</f>
        <v>0</v>
      </c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R175" s="221" t="s">
        <v>194</v>
      </c>
      <c r="AT175" s="221" t="s">
        <v>117</v>
      </c>
      <c r="AU175" s="221" t="s">
        <v>82</v>
      </c>
      <c r="AY175" s="16" t="s">
        <v>115</v>
      </c>
      <c r="BE175" s="222">
        <f>IF(N175="základní",J175,0)</f>
        <v>0</v>
      </c>
      <c r="BF175" s="222">
        <f>IF(N175="snížená",J175,0)</f>
        <v>0</v>
      </c>
      <c r="BG175" s="222">
        <f>IF(N175="zákl. přenesená",J175,0)</f>
        <v>0</v>
      </c>
      <c r="BH175" s="222">
        <f>IF(N175="sníž. přenesená",J175,0)</f>
        <v>0</v>
      </c>
      <c r="BI175" s="222">
        <f>IF(N175="nulová",J175,0)</f>
        <v>0</v>
      </c>
      <c r="BJ175" s="16" t="s">
        <v>80</v>
      </c>
      <c r="BK175" s="222">
        <f>ROUND(I175*H175,2)</f>
        <v>0</v>
      </c>
      <c r="BL175" s="16" t="s">
        <v>194</v>
      </c>
      <c r="BM175" s="221" t="s">
        <v>255</v>
      </c>
    </row>
    <row r="176" s="2" customFormat="1" ht="24.15" customHeight="1">
      <c r="A176" s="37"/>
      <c r="B176" s="38"/>
      <c r="C176" s="210" t="s">
        <v>256</v>
      </c>
      <c r="D176" s="210" t="s">
        <v>117</v>
      </c>
      <c r="E176" s="211" t="s">
        <v>257</v>
      </c>
      <c r="F176" s="212" t="s">
        <v>258</v>
      </c>
      <c r="G176" s="213" t="s">
        <v>135</v>
      </c>
      <c r="H176" s="214">
        <v>144.51300000000001</v>
      </c>
      <c r="I176" s="215"/>
      <c r="J176" s="216">
        <f>ROUND(I176*H176,2)</f>
        <v>0</v>
      </c>
      <c r="K176" s="212" t="s">
        <v>121</v>
      </c>
      <c r="L176" s="43"/>
      <c r="M176" s="217" t="s">
        <v>1</v>
      </c>
      <c r="N176" s="218" t="s">
        <v>40</v>
      </c>
      <c r="O176" s="90"/>
      <c r="P176" s="219">
        <f>O176*H176</f>
        <v>0</v>
      </c>
      <c r="Q176" s="219">
        <v>6.0000000000000002E-05</v>
      </c>
      <c r="R176" s="219">
        <f>Q176*H176</f>
        <v>0.0086707800000000012</v>
      </c>
      <c r="S176" s="219">
        <v>0</v>
      </c>
      <c r="T176" s="220">
        <f>S176*H176</f>
        <v>0</v>
      </c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R176" s="221" t="s">
        <v>194</v>
      </c>
      <c r="AT176" s="221" t="s">
        <v>117</v>
      </c>
      <c r="AU176" s="221" t="s">
        <v>82</v>
      </c>
      <c r="AY176" s="16" t="s">
        <v>115</v>
      </c>
      <c r="BE176" s="222">
        <f>IF(N176="základní",J176,0)</f>
        <v>0</v>
      </c>
      <c r="BF176" s="222">
        <f>IF(N176="snížená",J176,0)</f>
        <v>0</v>
      </c>
      <c r="BG176" s="222">
        <f>IF(N176="zákl. přenesená",J176,0)</f>
        <v>0</v>
      </c>
      <c r="BH176" s="222">
        <f>IF(N176="sníž. přenesená",J176,0)</f>
        <v>0</v>
      </c>
      <c r="BI176" s="222">
        <f>IF(N176="nulová",J176,0)</f>
        <v>0</v>
      </c>
      <c r="BJ176" s="16" t="s">
        <v>80</v>
      </c>
      <c r="BK176" s="222">
        <f>ROUND(I176*H176,2)</f>
        <v>0</v>
      </c>
      <c r="BL176" s="16" t="s">
        <v>194</v>
      </c>
      <c r="BM176" s="221" t="s">
        <v>259</v>
      </c>
    </row>
    <row r="177" s="13" customFormat="1">
      <c r="A177" s="13"/>
      <c r="B177" s="223"/>
      <c r="C177" s="224"/>
      <c r="D177" s="225" t="s">
        <v>124</v>
      </c>
      <c r="E177" s="226" t="s">
        <v>1</v>
      </c>
      <c r="F177" s="227" t="s">
        <v>260</v>
      </c>
      <c r="G177" s="224"/>
      <c r="H177" s="228">
        <v>107.593</v>
      </c>
      <c r="I177" s="229"/>
      <c r="J177" s="224"/>
      <c r="K177" s="224"/>
      <c r="L177" s="230"/>
      <c r="M177" s="231"/>
      <c r="N177" s="232"/>
      <c r="O177" s="232"/>
      <c r="P177" s="232"/>
      <c r="Q177" s="232"/>
      <c r="R177" s="232"/>
      <c r="S177" s="232"/>
      <c r="T177" s="233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34" t="s">
        <v>124</v>
      </c>
      <c r="AU177" s="234" t="s">
        <v>82</v>
      </c>
      <c r="AV177" s="13" t="s">
        <v>82</v>
      </c>
      <c r="AW177" s="13" t="s">
        <v>32</v>
      </c>
      <c r="AX177" s="13" t="s">
        <v>75</v>
      </c>
      <c r="AY177" s="234" t="s">
        <v>115</v>
      </c>
    </row>
    <row r="178" s="13" customFormat="1">
      <c r="A178" s="13"/>
      <c r="B178" s="223"/>
      <c r="C178" s="224"/>
      <c r="D178" s="225" t="s">
        <v>124</v>
      </c>
      <c r="E178" s="226" t="s">
        <v>1</v>
      </c>
      <c r="F178" s="227" t="s">
        <v>261</v>
      </c>
      <c r="G178" s="224"/>
      <c r="H178" s="228">
        <v>24.82</v>
      </c>
      <c r="I178" s="229"/>
      <c r="J178" s="224"/>
      <c r="K178" s="224"/>
      <c r="L178" s="230"/>
      <c r="M178" s="231"/>
      <c r="N178" s="232"/>
      <c r="O178" s="232"/>
      <c r="P178" s="232"/>
      <c r="Q178" s="232"/>
      <c r="R178" s="232"/>
      <c r="S178" s="232"/>
      <c r="T178" s="233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34" t="s">
        <v>124</v>
      </c>
      <c r="AU178" s="234" t="s">
        <v>82</v>
      </c>
      <c r="AV178" s="13" t="s">
        <v>82</v>
      </c>
      <c r="AW178" s="13" t="s">
        <v>32</v>
      </c>
      <c r="AX178" s="13" t="s">
        <v>75</v>
      </c>
      <c r="AY178" s="234" t="s">
        <v>115</v>
      </c>
    </row>
    <row r="179" s="13" customFormat="1">
      <c r="A179" s="13"/>
      <c r="B179" s="223"/>
      <c r="C179" s="224"/>
      <c r="D179" s="225" t="s">
        <v>124</v>
      </c>
      <c r="E179" s="226" t="s">
        <v>1</v>
      </c>
      <c r="F179" s="227" t="s">
        <v>262</v>
      </c>
      <c r="G179" s="224"/>
      <c r="H179" s="228">
        <v>12.1</v>
      </c>
      <c r="I179" s="229"/>
      <c r="J179" s="224"/>
      <c r="K179" s="224"/>
      <c r="L179" s="230"/>
      <c r="M179" s="231"/>
      <c r="N179" s="232"/>
      <c r="O179" s="232"/>
      <c r="P179" s="232"/>
      <c r="Q179" s="232"/>
      <c r="R179" s="232"/>
      <c r="S179" s="232"/>
      <c r="T179" s="233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34" t="s">
        <v>124</v>
      </c>
      <c r="AU179" s="234" t="s">
        <v>82</v>
      </c>
      <c r="AV179" s="13" t="s">
        <v>82</v>
      </c>
      <c r="AW179" s="13" t="s">
        <v>32</v>
      </c>
      <c r="AX179" s="13" t="s">
        <v>75</v>
      </c>
      <c r="AY179" s="234" t="s">
        <v>115</v>
      </c>
    </row>
    <row r="180" s="14" customFormat="1">
      <c r="A180" s="14"/>
      <c r="B180" s="235"/>
      <c r="C180" s="236"/>
      <c r="D180" s="225" t="s">
        <v>124</v>
      </c>
      <c r="E180" s="237" t="s">
        <v>1</v>
      </c>
      <c r="F180" s="238" t="s">
        <v>146</v>
      </c>
      <c r="G180" s="236"/>
      <c r="H180" s="239">
        <v>144.51300000000001</v>
      </c>
      <c r="I180" s="240"/>
      <c r="J180" s="236"/>
      <c r="K180" s="236"/>
      <c r="L180" s="241"/>
      <c r="M180" s="242"/>
      <c r="N180" s="243"/>
      <c r="O180" s="243"/>
      <c r="P180" s="243"/>
      <c r="Q180" s="243"/>
      <c r="R180" s="243"/>
      <c r="S180" s="243"/>
      <c r="T180" s="244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45" t="s">
        <v>124</v>
      </c>
      <c r="AU180" s="245" t="s">
        <v>82</v>
      </c>
      <c r="AV180" s="14" t="s">
        <v>122</v>
      </c>
      <c r="AW180" s="14" t="s">
        <v>32</v>
      </c>
      <c r="AX180" s="14" t="s">
        <v>80</v>
      </c>
      <c r="AY180" s="245" t="s">
        <v>115</v>
      </c>
    </row>
    <row r="181" s="2" customFormat="1" ht="24.15" customHeight="1">
      <c r="A181" s="37"/>
      <c r="B181" s="38"/>
      <c r="C181" s="210" t="s">
        <v>263</v>
      </c>
      <c r="D181" s="210" t="s">
        <v>117</v>
      </c>
      <c r="E181" s="211" t="s">
        <v>264</v>
      </c>
      <c r="F181" s="212" t="s">
        <v>265</v>
      </c>
      <c r="G181" s="213" t="s">
        <v>135</v>
      </c>
      <c r="H181" s="214">
        <v>144.51300000000001</v>
      </c>
      <c r="I181" s="215"/>
      <c r="J181" s="216">
        <f>ROUND(I181*H181,2)</f>
        <v>0</v>
      </c>
      <c r="K181" s="212" t="s">
        <v>121</v>
      </c>
      <c r="L181" s="43"/>
      <c r="M181" s="217" t="s">
        <v>1</v>
      </c>
      <c r="N181" s="218" t="s">
        <v>40</v>
      </c>
      <c r="O181" s="90"/>
      <c r="P181" s="219">
        <f>O181*H181</f>
        <v>0</v>
      </c>
      <c r="Q181" s="219">
        <v>0.00017000000000000001</v>
      </c>
      <c r="R181" s="219">
        <f>Q181*H181</f>
        <v>0.024567210000000003</v>
      </c>
      <c r="S181" s="219">
        <v>0</v>
      </c>
      <c r="T181" s="220">
        <f>S181*H181</f>
        <v>0</v>
      </c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R181" s="221" t="s">
        <v>194</v>
      </c>
      <c r="AT181" s="221" t="s">
        <v>117</v>
      </c>
      <c r="AU181" s="221" t="s">
        <v>82</v>
      </c>
      <c r="AY181" s="16" t="s">
        <v>115</v>
      </c>
      <c r="BE181" s="222">
        <f>IF(N181="základní",J181,0)</f>
        <v>0</v>
      </c>
      <c r="BF181" s="222">
        <f>IF(N181="snížená",J181,0)</f>
        <v>0</v>
      </c>
      <c r="BG181" s="222">
        <f>IF(N181="zákl. přenesená",J181,0)</f>
        <v>0</v>
      </c>
      <c r="BH181" s="222">
        <f>IF(N181="sníž. přenesená",J181,0)</f>
        <v>0</v>
      </c>
      <c r="BI181" s="222">
        <f>IF(N181="nulová",J181,0)</f>
        <v>0</v>
      </c>
      <c r="BJ181" s="16" t="s">
        <v>80</v>
      </c>
      <c r="BK181" s="222">
        <f>ROUND(I181*H181,2)</f>
        <v>0</v>
      </c>
      <c r="BL181" s="16" t="s">
        <v>194</v>
      </c>
      <c r="BM181" s="221" t="s">
        <v>266</v>
      </c>
    </row>
    <row r="182" s="2" customFormat="1" ht="24.15" customHeight="1">
      <c r="A182" s="37"/>
      <c r="B182" s="38"/>
      <c r="C182" s="210" t="s">
        <v>267</v>
      </c>
      <c r="D182" s="210" t="s">
        <v>117</v>
      </c>
      <c r="E182" s="211" t="s">
        <v>268</v>
      </c>
      <c r="F182" s="212" t="s">
        <v>269</v>
      </c>
      <c r="G182" s="213" t="s">
        <v>135</v>
      </c>
      <c r="H182" s="214">
        <v>144.51300000000001</v>
      </c>
      <c r="I182" s="215"/>
      <c r="J182" s="216">
        <f>ROUND(I182*H182,2)</f>
        <v>0</v>
      </c>
      <c r="K182" s="212" t="s">
        <v>121</v>
      </c>
      <c r="L182" s="43"/>
      <c r="M182" s="217" t="s">
        <v>1</v>
      </c>
      <c r="N182" s="218" t="s">
        <v>40</v>
      </c>
      <c r="O182" s="90"/>
      <c r="P182" s="219">
        <f>O182*H182</f>
        <v>0</v>
      </c>
      <c r="Q182" s="219">
        <v>0.00012999999999999999</v>
      </c>
      <c r="R182" s="219">
        <f>Q182*H182</f>
        <v>0.018786689999999998</v>
      </c>
      <c r="S182" s="219">
        <v>0</v>
      </c>
      <c r="T182" s="220">
        <f>S182*H182</f>
        <v>0</v>
      </c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R182" s="221" t="s">
        <v>194</v>
      </c>
      <c r="AT182" s="221" t="s">
        <v>117</v>
      </c>
      <c r="AU182" s="221" t="s">
        <v>82</v>
      </c>
      <c r="AY182" s="16" t="s">
        <v>115</v>
      </c>
      <c r="BE182" s="222">
        <f>IF(N182="základní",J182,0)</f>
        <v>0</v>
      </c>
      <c r="BF182" s="222">
        <f>IF(N182="snížená",J182,0)</f>
        <v>0</v>
      </c>
      <c r="BG182" s="222">
        <f>IF(N182="zákl. přenesená",J182,0)</f>
        <v>0</v>
      </c>
      <c r="BH182" s="222">
        <f>IF(N182="sníž. přenesená",J182,0)</f>
        <v>0</v>
      </c>
      <c r="BI182" s="222">
        <f>IF(N182="nulová",J182,0)</f>
        <v>0</v>
      </c>
      <c r="BJ182" s="16" t="s">
        <v>80</v>
      </c>
      <c r="BK182" s="222">
        <f>ROUND(I182*H182,2)</f>
        <v>0</v>
      </c>
      <c r="BL182" s="16" t="s">
        <v>194</v>
      </c>
      <c r="BM182" s="221" t="s">
        <v>270</v>
      </c>
    </row>
    <row r="183" s="2" customFormat="1" ht="24.15" customHeight="1">
      <c r="A183" s="37"/>
      <c r="B183" s="38"/>
      <c r="C183" s="210" t="s">
        <v>271</v>
      </c>
      <c r="D183" s="210" t="s">
        <v>117</v>
      </c>
      <c r="E183" s="211" t="s">
        <v>272</v>
      </c>
      <c r="F183" s="212" t="s">
        <v>273</v>
      </c>
      <c r="G183" s="213" t="s">
        <v>135</v>
      </c>
      <c r="H183" s="214">
        <v>144.51300000000001</v>
      </c>
      <c r="I183" s="215"/>
      <c r="J183" s="216">
        <f>ROUND(I183*H183,2)</f>
        <v>0</v>
      </c>
      <c r="K183" s="212" t="s">
        <v>121</v>
      </c>
      <c r="L183" s="43"/>
      <c r="M183" s="217" t="s">
        <v>1</v>
      </c>
      <c r="N183" s="218" t="s">
        <v>40</v>
      </c>
      <c r="O183" s="90"/>
      <c r="P183" s="219">
        <f>O183*H183</f>
        <v>0</v>
      </c>
      <c r="Q183" s="219">
        <v>0.00012999999999999999</v>
      </c>
      <c r="R183" s="219">
        <f>Q183*H183</f>
        <v>0.018786689999999998</v>
      </c>
      <c r="S183" s="219">
        <v>0</v>
      </c>
      <c r="T183" s="220">
        <f>S183*H183</f>
        <v>0</v>
      </c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R183" s="221" t="s">
        <v>194</v>
      </c>
      <c r="AT183" s="221" t="s">
        <v>117</v>
      </c>
      <c r="AU183" s="221" t="s">
        <v>82</v>
      </c>
      <c r="AY183" s="16" t="s">
        <v>115</v>
      </c>
      <c r="BE183" s="222">
        <f>IF(N183="základní",J183,0)</f>
        <v>0</v>
      </c>
      <c r="BF183" s="222">
        <f>IF(N183="snížená",J183,0)</f>
        <v>0</v>
      </c>
      <c r="BG183" s="222">
        <f>IF(N183="zákl. přenesená",J183,0)</f>
        <v>0</v>
      </c>
      <c r="BH183" s="222">
        <f>IF(N183="sníž. přenesená",J183,0)</f>
        <v>0</v>
      </c>
      <c r="BI183" s="222">
        <f>IF(N183="nulová",J183,0)</f>
        <v>0</v>
      </c>
      <c r="BJ183" s="16" t="s">
        <v>80</v>
      </c>
      <c r="BK183" s="222">
        <f>ROUND(I183*H183,2)</f>
        <v>0</v>
      </c>
      <c r="BL183" s="16" t="s">
        <v>194</v>
      </c>
      <c r="BM183" s="221" t="s">
        <v>274</v>
      </c>
    </row>
    <row r="184" s="2" customFormat="1" ht="33" customHeight="1">
      <c r="A184" s="37"/>
      <c r="B184" s="38"/>
      <c r="C184" s="210" t="s">
        <v>275</v>
      </c>
      <c r="D184" s="210" t="s">
        <v>117</v>
      </c>
      <c r="E184" s="211" t="s">
        <v>276</v>
      </c>
      <c r="F184" s="212" t="s">
        <v>277</v>
      </c>
      <c r="G184" s="213" t="s">
        <v>135</v>
      </c>
      <c r="H184" s="214">
        <v>42.213999999999999</v>
      </c>
      <c r="I184" s="215"/>
      <c r="J184" s="216">
        <f>ROUND(I184*H184,2)</f>
        <v>0</v>
      </c>
      <c r="K184" s="212" t="s">
        <v>121</v>
      </c>
      <c r="L184" s="43"/>
      <c r="M184" s="217" t="s">
        <v>1</v>
      </c>
      <c r="N184" s="218" t="s">
        <v>40</v>
      </c>
      <c r="O184" s="90"/>
      <c r="P184" s="219">
        <f>O184*H184</f>
        <v>0</v>
      </c>
      <c r="Q184" s="219">
        <v>0</v>
      </c>
      <c r="R184" s="219">
        <f>Q184*H184</f>
        <v>0</v>
      </c>
      <c r="S184" s="219">
        <v>0</v>
      </c>
      <c r="T184" s="220">
        <f>S184*H184</f>
        <v>0</v>
      </c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R184" s="221" t="s">
        <v>194</v>
      </c>
      <c r="AT184" s="221" t="s">
        <v>117</v>
      </c>
      <c r="AU184" s="221" t="s">
        <v>82</v>
      </c>
      <c r="AY184" s="16" t="s">
        <v>115</v>
      </c>
      <c r="BE184" s="222">
        <f>IF(N184="základní",J184,0)</f>
        <v>0</v>
      </c>
      <c r="BF184" s="222">
        <f>IF(N184="snížená",J184,0)</f>
        <v>0</v>
      </c>
      <c r="BG184" s="222">
        <f>IF(N184="zákl. přenesená",J184,0)</f>
        <v>0</v>
      </c>
      <c r="BH184" s="222">
        <f>IF(N184="sníž. přenesená",J184,0)</f>
        <v>0</v>
      </c>
      <c r="BI184" s="222">
        <f>IF(N184="nulová",J184,0)</f>
        <v>0</v>
      </c>
      <c r="BJ184" s="16" t="s">
        <v>80</v>
      </c>
      <c r="BK184" s="222">
        <f>ROUND(I184*H184,2)</f>
        <v>0</v>
      </c>
      <c r="BL184" s="16" t="s">
        <v>194</v>
      </c>
      <c r="BM184" s="221" t="s">
        <v>278</v>
      </c>
    </row>
    <row r="185" s="13" customFormat="1">
      <c r="A185" s="13"/>
      <c r="B185" s="223"/>
      <c r="C185" s="224"/>
      <c r="D185" s="225" t="s">
        <v>124</v>
      </c>
      <c r="E185" s="226" t="s">
        <v>1</v>
      </c>
      <c r="F185" s="227" t="s">
        <v>279</v>
      </c>
      <c r="G185" s="224"/>
      <c r="H185" s="228">
        <v>42.213999999999999</v>
      </c>
      <c r="I185" s="229"/>
      <c r="J185" s="224"/>
      <c r="K185" s="224"/>
      <c r="L185" s="230"/>
      <c r="M185" s="231"/>
      <c r="N185" s="232"/>
      <c r="O185" s="232"/>
      <c r="P185" s="232"/>
      <c r="Q185" s="232"/>
      <c r="R185" s="232"/>
      <c r="S185" s="232"/>
      <c r="T185" s="233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34" t="s">
        <v>124</v>
      </c>
      <c r="AU185" s="234" t="s">
        <v>82</v>
      </c>
      <c r="AV185" s="13" t="s">
        <v>82</v>
      </c>
      <c r="AW185" s="13" t="s">
        <v>32</v>
      </c>
      <c r="AX185" s="13" t="s">
        <v>80</v>
      </c>
      <c r="AY185" s="234" t="s">
        <v>115</v>
      </c>
    </row>
    <row r="186" s="2" customFormat="1" ht="33" customHeight="1">
      <c r="A186" s="37"/>
      <c r="B186" s="38"/>
      <c r="C186" s="210" t="s">
        <v>280</v>
      </c>
      <c r="D186" s="210" t="s">
        <v>117</v>
      </c>
      <c r="E186" s="211" t="s">
        <v>281</v>
      </c>
      <c r="F186" s="212" t="s">
        <v>282</v>
      </c>
      <c r="G186" s="213" t="s">
        <v>135</v>
      </c>
      <c r="H186" s="214">
        <v>65.379999999999995</v>
      </c>
      <c r="I186" s="215"/>
      <c r="J186" s="216">
        <f>ROUND(I186*H186,2)</f>
        <v>0</v>
      </c>
      <c r="K186" s="212" t="s">
        <v>121</v>
      </c>
      <c r="L186" s="43"/>
      <c r="M186" s="217" t="s">
        <v>1</v>
      </c>
      <c r="N186" s="218" t="s">
        <v>40</v>
      </c>
      <c r="O186" s="90"/>
      <c r="P186" s="219">
        <f>O186*H186</f>
        <v>0</v>
      </c>
      <c r="Q186" s="219">
        <v>0</v>
      </c>
      <c r="R186" s="219">
        <f>Q186*H186</f>
        <v>0</v>
      </c>
      <c r="S186" s="219">
        <v>0</v>
      </c>
      <c r="T186" s="220">
        <f>S186*H186</f>
        <v>0</v>
      </c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R186" s="221" t="s">
        <v>194</v>
      </c>
      <c r="AT186" s="221" t="s">
        <v>117</v>
      </c>
      <c r="AU186" s="221" t="s">
        <v>82</v>
      </c>
      <c r="AY186" s="16" t="s">
        <v>115</v>
      </c>
      <c r="BE186" s="222">
        <f>IF(N186="základní",J186,0)</f>
        <v>0</v>
      </c>
      <c r="BF186" s="222">
        <f>IF(N186="snížená",J186,0)</f>
        <v>0</v>
      </c>
      <c r="BG186" s="222">
        <f>IF(N186="zákl. přenesená",J186,0)</f>
        <v>0</v>
      </c>
      <c r="BH186" s="222">
        <f>IF(N186="sníž. přenesená",J186,0)</f>
        <v>0</v>
      </c>
      <c r="BI186" s="222">
        <f>IF(N186="nulová",J186,0)</f>
        <v>0</v>
      </c>
      <c r="BJ186" s="16" t="s">
        <v>80</v>
      </c>
      <c r="BK186" s="222">
        <f>ROUND(I186*H186,2)</f>
        <v>0</v>
      </c>
      <c r="BL186" s="16" t="s">
        <v>194</v>
      </c>
      <c r="BM186" s="221" t="s">
        <v>283</v>
      </c>
    </row>
    <row r="187" s="13" customFormat="1">
      <c r="A187" s="13"/>
      <c r="B187" s="223"/>
      <c r="C187" s="224"/>
      <c r="D187" s="225" t="s">
        <v>124</v>
      </c>
      <c r="E187" s="226" t="s">
        <v>1</v>
      </c>
      <c r="F187" s="227" t="s">
        <v>284</v>
      </c>
      <c r="G187" s="224"/>
      <c r="H187" s="228">
        <v>65.379999999999995</v>
      </c>
      <c r="I187" s="229"/>
      <c r="J187" s="224"/>
      <c r="K187" s="224"/>
      <c r="L187" s="230"/>
      <c r="M187" s="231"/>
      <c r="N187" s="232"/>
      <c r="O187" s="232"/>
      <c r="P187" s="232"/>
      <c r="Q187" s="232"/>
      <c r="R187" s="232"/>
      <c r="S187" s="232"/>
      <c r="T187" s="233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34" t="s">
        <v>124</v>
      </c>
      <c r="AU187" s="234" t="s">
        <v>82</v>
      </c>
      <c r="AV187" s="13" t="s">
        <v>82</v>
      </c>
      <c r="AW187" s="13" t="s">
        <v>32</v>
      </c>
      <c r="AX187" s="13" t="s">
        <v>80</v>
      </c>
      <c r="AY187" s="234" t="s">
        <v>115</v>
      </c>
    </row>
    <row r="188" s="2" customFormat="1" ht="21.75" customHeight="1">
      <c r="A188" s="37"/>
      <c r="B188" s="38"/>
      <c r="C188" s="210" t="s">
        <v>285</v>
      </c>
      <c r="D188" s="210" t="s">
        <v>117</v>
      </c>
      <c r="E188" s="211" t="s">
        <v>286</v>
      </c>
      <c r="F188" s="212" t="s">
        <v>287</v>
      </c>
      <c r="G188" s="213" t="s">
        <v>135</v>
      </c>
      <c r="H188" s="214">
        <v>273.45400000000001</v>
      </c>
      <c r="I188" s="215"/>
      <c r="J188" s="216">
        <f>ROUND(I188*H188,2)</f>
        <v>0</v>
      </c>
      <c r="K188" s="212" t="s">
        <v>121</v>
      </c>
      <c r="L188" s="43"/>
      <c r="M188" s="217" t="s">
        <v>1</v>
      </c>
      <c r="N188" s="218" t="s">
        <v>40</v>
      </c>
      <c r="O188" s="90"/>
      <c r="P188" s="219">
        <f>O188*H188</f>
        <v>0</v>
      </c>
      <c r="Q188" s="219">
        <v>0</v>
      </c>
      <c r="R188" s="219">
        <f>Q188*H188</f>
        <v>0</v>
      </c>
      <c r="S188" s="219">
        <v>0</v>
      </c>
      <c r="T188" s="220">
        <f>S188*H188</f>
        <v>0</v>
      </c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R188" s="221" t="s">
        <v>194</v>
      </c>
      <c r="AT188" s="221" t="s">
        <v>117</v>
      </c>
      <c r="AU188" s="221" t="s">
        <v>82</v>
      </c>
      <c r="AY188" s="16" t="s">
        <v>115</v>
      </c>
      <c r="BE188" s="222">
        <f>IF(N188="základní",J188,0)</f>
        <v>0</v>
      </c>
      <c r="BF188" s="222">
        <f>IF(N188="snížená",J188,0)</f>
        <v>0</v>
      </c>
      <c r="BG188" s="222">
        <f>IF(N188="zákl. přenesená",J188,0)</f>
        <v>0</v>
      </c>
      <c r="BH188" s="222">
        <f>IF(N188="sníž. přenesená",J188,0)</f>
        <v>0</v>
      </c>
      <c r="BI188" s="222">
        <f>IF(N188="nulová",J188,0)</f>
        <v>0</v>
      </c>
      <c r="BJ188" s="16" t="s">
        <v>80</v>
      </c>
      <c r="BK188" s="222">
        <f>ROUND(I188*H188,2)</f>
        <v>0</v>
      </c>
      <c r="BL188" s="16" t="s">
        <v>194</v>
      </c>
      <c r="BM188" s="221" t="s">
        <v>288</v>
      </c>
    </row>
    <row r="189" s="13" customFormat="1">
      <c r="A189" s="13"/>
      <c r="B189" s="223"/>
      <c r="C189" s="224"/>
      <c r="D189" s="225" t="s">
        <v>124</v>
      </c>
      <c r="E189" s="226" t="s">
        <v>1</v>
      </c>
      <c r="F189" s="227" t="s">
        <v>289</v>
      </c>
      <c r="G189" s="224"/>
      <c r="H189" s="228">
        <v>89.129999999999995</v>
      </c>
      <c r="I189" s="229"/>
      <c r="J189" s="224"/>
      <c r="K189" s="224"/>
      <c r="L189" s="230"/>
      <c r="M189" s="231"/>
      <c r="N189" s="232"/>
      <c r="O189" s="232"/>
      <c r="P189" s="232"/>
      <c r="Q189" s="232"/>
      <c r="R189" s="232"/>
      <c r="S189" s="232"/>
      <c r="T189" s="233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34" t="s">
        <v>124</v>
      </c>
      <c r="AU189" s="234" t="s">
        <v>82</v>
      </c>
      <c r="AV189" s="13" t="s">
        <v>82</v>
      </c>
      <c r="AW189" s="13" t="s">
        <v>32</v>
      </c>
      <c r="AX189" s="13" t="s">
        <v>75</v>
      </c>
      <c r="AY189" s="234" t="s">
        <v>115</v>
      </c>
    </row>
    <row r="190" s="13" customFormat="1">
      <c r="A190" s="13"/>
      <c r="B190" s="223"/>
      <c r="C190" s="224"/>
      <c r="D190" s="225" t="s">
        <v>124</v>
      </c>
      <c r="E190" s="226" t="s">
        <v>1</v>
      </c>
      <c r="F190" s="227" t="s">
        <v>290</v>
      </c>
      <c r="G190" s="224"/>
      <c r="H190" s="228">
        <v>88.183999999999998</v>
      </c>
      <c r="I190" s="229"/>
      <c r="J190" s="224"/>
      <c r="K190" s="224"/>
      <c r="L190" s="230"/>
      <c r="M190" s="231"/>
      <c r="N190" s="232"/>
      <c r="O190" s="232"/>
      <c r="P190" s="232"/>
      <c r="Q190" s="232"/>
      <c r="R190" s="232"/>
      <c r="S190" s="232"/>
      <c r="T190" s="233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34" t="s">
        <v>124</v>
      </c>
      <c r="AU190" s="234" t="s">
        <v>82</v>
      </c>
      <c r="AV190" s="13" t="s">
        <v>82</v>
      </c>
      <c r="AW190" s="13" t="s">
        <v>32</v>
      </c>
      <c r="AX190" s="13" t="s">
        <v>75</v>
      </c>
      <c r="AY190" s="234" t="s">
        <v>115</v>
      </c>
    </row>
    <row r="191" s="13" customFormat="1">
      <c r="A191" s="13"/>
      <c r="B191" s="223"/>
      <c r="C191" s="224"/>
      <c r="D191" s="225" t="s">
        <v>124</v>
      </c>
      <c r="E191" s="226" t="s">
        <v>1</v>
      </c>
      <c r="F191" s="227" t="s">
        <v>291</v>
      </c>
      <c r="G191" s="224"/>
      <c r="H191" s="228">
        <v>96.140000000000001</v>
      </c>
      <c r="I191" s="229"/>
      <c r="J191" s="224"/>
      <c r="K191" s="224"/>
      <c r="L191" s="230"/>
      <c r="M191" s="231"/>
      <c r="N191" s="232"/>
      <c r="O191" s="232"/>
      <c r="P191" s="232"/>
      <c r="Q191" s="232"/>
      <c r="R191" s="232"/>
      <c r="S191" s="232"/>
      <c r="T191" s="233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34" t="s">
        <v>124</v>
      </c>
      <c r="AU191" s="234" t="s">
        <v>82</v>
      </c>
      <c r="AV191" s="13" t="s">
        <v>82</v>
      </c>
      <c r="AW191" s="13" t="s">
        <v>32</v>
      </c>
      <c r="AX191" s="13" t="s">
        <v>75</v>
      </c>
      <c r="AY191" s="234" t="s">
        <v>115</v>
      </c>
    </row>
    <row r="192" s="14" customFormat="1">
      <c r="A192" s="14"/>
      <c r="B192" s="235"/>
      <c r="C192" s="236"/>
      <c r="D192" s="225" t="s">
        <v>124</v>
      </c>
      <c r="E192" s="237" t="s">
        <v>1</v>
      </c>
      <c r="F192" s="238" t="s">
        <v>146</v>
      </c>
      <c r="G192" s="236"/>
      <c r="H192" s="239">
        <v>273.45400000000001</v>
      </c>
      <c r="I192" s="240"/>
      <c r="J192" s="236"/>
      <c r="K192" s="236"/>
      <c r="L192" s="241"/>
      <c r="M192" s="242"/>
      <c r="N192" s="243"/>
      <c r="O192" s="243"/>
      <c r="P192" s="243"/>
      <c r="Q192" s="243"/>
      <c r="R192" s="243"/>
      <c r="S192" s="243"/>
      <c r="T192" s="244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45" t="s">
        <v>124</v>
      </c>
      <c r="AU192" s="245" t="s">
        <v>82</v>
      </c>
      <c r="AV192" s="14" t="s">
        <v>122</v>
      </c>
      <c r="AW192" s="14" t="s">
        <v>32</v>
      </c>
      <c r="AX192" s="14" t="s">
        <v>80</v>
      </c>
      <c r="AY192" s="245" t="s">
        <v>115</v>
      </c>
    </row>
    <row r="193" s="2" customFormat="1" ht="24.15" customHeight="1">
      <c r="A193" s="37"/>
      <c r="B193" s="38"/>
      <c r="C193" s="210" t="s">
        <v>292</v>
      </c>
      <c r="D193" s="210" t="s">
        <v>117</v>
      </c>
      <c r="E193" s="211" t="s">
        <v>293</v>
      </c>
      <c r="F193" s="212" t="s">
        <v>294</v>
      </c>
      <c r="G193" s="213" t="s">
        <v>135</v>
      </c>
      <c r="H193" s="214">
        <v>149.624</v>
      </c>
      <c r="I193" s="215"/>
      <c r="J193" s="216">
        <f>ROUND(I193*H193,2)</f>
        <v>0</v>
      </c>
      <c r="K193" s="212" t="s">
        <v>121</v>
      </c>
      <c r="L193" s="43"/>
      <c r="M193" s="217" t="s">
        <v>1</v>
      </c>
      <c r="N193" s="218" t="s">
        <v>40</v>
      </c>
      <c r="O193" s="90"/>
      <c r="P193" s="219">
        <f>O193*H193</f>
        <v>0</v>
      </c>
      <c r="Q193" s="219">
        <v>2.0000000000000002E-05</v>
      </c>
      <c r="R193" s="219">
        <f>Q193*H193</f>
        <v>0.0029924800000000001</v>
      </c>
      <c r="S193" s="219">
        <v>0</v>
      </c>
      <c r="T193" s="220">
        <f>S193*H193</f>
        <v>0</v>
      </c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R193" s="221" t="s">
        <v>194</v>
      </c>
      <c r="AT193" s="221" t="s">
        <v>117</v>
      </c>
      <c r="AU193" s="221" t="s">
        <v>82</v>
      </c>
      <c r="AY193" s="16" t="s">
        <v>115</v>
      </c>
      <c r="BE193" s="222">
        <f>IF(N193="základní",J193,0)</f>
        <v>0</v>
      </c>
      <c r="BF193" s="222">
        <f>IF(N193="snížená",J193,0)</f>
        <v>0</v>
      </c>
      <c r="BG193" s="222">
        <f>IF(N193="zákl. přenesená",J193,0)</f>
        <v>0</v>
      </c>
      <c r="BH193" s="222">
        <f>IF(N193="sníž. přenesená",J193,0)</f>
        <v>0</v>
      </c>
      <c r="BI193" s="222">
        <f>IF(N193="nulová",J193,0)</f>
        <v>0</v>
      </c>
      <c r="BJ193" s="16" t="s">
        <v>80</v>
      </c>
      <c r="BK193" s="222">
        <f>ROUND(I193*H193,2)</f>
        <v>0</v>
      </c>
      <c r="BL193" s="16" t="s">
        <v>194</v>
      </c>
      <c r="BM193" s="221" t="s">
        <v>295</v>
      </c>
    </row>
    <row r="194" s="13" customFormat="1">
      <c r="A194" s="13"/>
      <c r="B194" s="223"/>
      <c r="C194" s="224"/>
      <c r="D194" s="225" t="s">
        <v>124</v>
      </c>
      <c r="E194" s="226" t="s">
        <v>1</v>
      </c>
      <c r="F194" s="227" t="s">
        <v>296</v>
      </c>
      <c r="G194" s="224"/>
      <c r="H194" s="228">
        <v>40.140000000000001</v>
      </c>
      <c r="I194" s="229"/>
      <c r="J194" s="224"/>
      <c r="K194" s="224"/>
      <c r="L194" s="230"/>
      <c r="M194" s="231"/>
      <c r="N194" s="232"/>
      <c r="O194" s="232"/>
      <c r="P194" s="232"/>
      <c r="Q194" s="232"/>
      <c r="R194" s="232"/>
      <c r="S194" s="232"/>
      <c r="T194" s="233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34" t="s">
        <v>124</v>
      </c>
      <c r="AU194" s="234" t="s">
        <v>82</v>
      </c>
      <c r="AV194" s="13" t="s">
        <v>82</v>
      </c>
      <c r="AW194" s="13" t="s">
        <v>32</v>
      </c>
      <c r="AX194" s="13" t="s">
        <v>75</v>
      </c>
      <c r="AY194" s="234" t="s">
        <v>115</v>
      </c>
    </row>
    <row r="195" s="13" customFormat="1">
      <c r="A195" s="13"/>
      <c r="B195" s="223"/>
      <c r="C195" s="224"/>
      <c r="D195" s="225" t="s">
        <v>124</v>
      </c>
      <c r="E195" s="226" t="s">
        <v>1</v>
      </c>
      <c r="F195" s="227" t="s">
        <v>297</v>
      </c>
      <c r="G195" s="224"/>
      <c r="H195" s="228">
        <v>22.460000000000001</v>
      </c>
      <c r="I195" s="229"/>
      <c r="J195" s="224"/>
      <c r="K195" s="224"/>
      <c r="L195" s="230"/>
      <c r="M195" s="231"/>
      <c r="N195" s="232"/>
      <c r="O195" s="232"/>
      <c r="P195" s="232"/>
      <c r="Q195" s="232"/>
      <c r="R195" s="232"/>
      <c r="S195" s="232"/>
      <c r="T195" s="233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34" t="s">
        <v>124</v>
      </c>
      <c r="AU195" s="234" t="s">
        <v>82</v>
      </c>
      <c r="AV195" s="13" t="s">
        <v>82</v>
      </c>
      <c r="AW195" s="13" t="s">
        <v>32</v>
      </c>
      <c r="AX195" s="13" t="s">
        <v>75</v>
      </c>
      <c r="AY195" s="234" t="s">
        <v>115</v>
      </c>
    </row>
    <row r="196" s="13" customFormat="1">
      <c r="A196" s="13"/>
      <c r="B196" s="223"/>
      <c r="C196" s="224"/>
      <c r="D196" s="225" t="s">
        <v>124</v>
      </c>
      <c r="E196" s="226" t="s">
        <v>1</v>
      </c>
      <c r="F196" s="227" t="s">
        <v>298</v>
      </c>
      <c r="G196" s="224"/>
      <c r="H196" s="228">
        <v>32.060000000000002</v>
      </c>
      <c r="I196" s="229"/>
      <c r="J196" s="224"/>
      <c r="K196" s="224"/>
      <c r="L196" s="230"/>
      <c r="M196" s="231"/>
      <c r="N196" s="232"/>
      <c r="O196" s="232"/>
      <c r="P196" s="232"/>
      <c r="Q196" s="232"/>
      <c r="R196" s="232"/>
      <c r="S196" s="232"/>
      <c r="T196" s="233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34" t="s">
        <v>124</v>
      </c>
      <c r="AU196" s="234" t="s">
        <v>82</v>
      </c>
      <c r="AV196" s="13" t="s">
        <v>82</v>
      </c>
      <c r="AW196" s="13" t="s">
        <v>32</v>
      </c>
      <c r="AX196" s="13" t="s">
        <v>75</v>
      </c>
      <c r="AY196" s="234" t="s">
        <v>115</v>
      </c>
    </row>
    <row r="197" s="13" customFormat="1">
      <c r="A197" s="13"/>
      <c r="B197" s="223"/>
      <c r="C197" s="224"/>
      <c r="D197" s="225" t="s">
        <v>124</v>
      </c>
      <c r="E197" s="226" t="s">
        <v>1</v>
      </c>
      <c r="F197" s="227" t="s">
        <v>299</v>
      </c>
      <c r="G197" s="224"/>
      <c r="H197" s="228">
        <v>20.664000000000001</v>
      </c>
      <c r="I197" s="229"/>
      <c r="J197" s="224"/>
      <c r="K197" s="224"/>
      <c r="L197" s="230"/>
      <c r="M197" s="231"/>
      <c r="N197" s="232"/>
      <c r="O197" s="232"/>
      <c r="P197" s="232"/>
      <c r="Q197" s="232"/>
      <c r="R197" s="232"/>
      <c r="S197" s="232"/>
      <c r="T197" s="233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34" t="s">
        <v>124</v>
      </c>
      <c r="AU197" s="234" t="s">
        <v>82</v>
      </c>
      <c r="AV197" s="13" t="s">
        <v>82</v>
      </c>
      <c r="AW197" s="13" t="s">
        <v>32</v>
      </c>
      <c r="AX197" s="13" t="s">
        <v>75</v>
      </c>
      <c r="AY197" s="234" t="s">
        <v>115</v>
      </c>
    </row>
    <row r="198" s="13" customFormat="1">
      <c r="A198" s="13"/>
      <c r="B198" s="223"/>
      <c r="C198" s="224"/>
      <c r="D198" s="225" t="s">
        <v>124</v>
      </c>
      <c r="E198" s="226" t="s">
        <v>1</v>
      </c>
      <c r="F198" s="227" t="s">
        <v>300</v>
      </c>
      <c r="G198" s="224"/>
      <c r="H198" s="228">
        <v>34.299999999999997</v>
      </c>
      <c r="I198" s="229"/>
      <c r="J198" s="224"/>
      <c r="K198" s="224"/>
      <c r="L198" s="230"/>
      <c r="M198" s="231"/>
      <c r="N198" s="232"/>
      <c r="O198" s="232"/>
      <c r="P198" s="232"/>
      <c r="Q198" s="232"/>
      <c r="R198" s="232"/>
      <c r="S198" s="232"/>
      <c r="T198" s="233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34" t="s">
        <v>124</v>
      </c>
      <c r="AU198" s="234" t="s">
        <v>82</v>
      </c>
      <c r="AV198" s="13" t="s">
        <v>82</v>
      </c>
      <c r="AW198" s="13" t="s">
        <v>32</v>
      </c>
      <c r="AX198" s="13" t="s">
        <v>75</v>
      </c>
      <c r="AY198" s="234" t="s">
        <v>115</v>
      </c>
    </row>
    <row r="199" s="14" customFormat="1">
      <c r="A199" s="14"/>
      <c r="B199" s="235"/>
      <c r="C199" s="236"/>
      <c r="D199" s="225" t="s">
        <v>124</v>
      </c>
      <c r="E199" s="237" t="s">
        <v>1</v>
      </c>
      <c r="F199" s="238" t="s">
        <v>146</v>
      </c>
      <c r="G199" s="236"/>
      <c r="H199" s="239">
        <v>149.624</v>
      </c>
      <c r="I199" s="240"/>
      <c r="J199" s="236"/>
      <c r="K199" s="236"/>
      <c r="L199" s="241"/>
      <c r="M199" s="242"/>
      <c r="N199" s="243"/>
      <c r="O199" s="243"/>
      <c r="P199" s="243"/>
      <c r="Q199" s="243"/>
      <c r="R199" s="243"/>
      <c r="S199" s="243"/>
      <c r="T199" s="244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45" t="s">
        <v>124</v>
      </c>
      <c r="AU199" s="245" t="s">
        <v>82</v>
      </c>
      <c r="AV199" s="14" t="s">
        <v>122</v>
      </c>
      <c r="AW199" s="14" t="s">
        <v>32</v>
      </c>
      <c r="AX199" s="14" t="s">
        <v>80</v>
      </c>
      <c r="AY199" s="245" t="s">
        <v>115</v>
      </c>
    </row>
    <row r="200" s="2" customFormat="1" ht="24.15" customHeight="1">
      <c r="A200" s="37"/>
      <c r="B200" s="38"/>
      <c r="C200" s="210" t="s">
        <v>301</v>
      </c>
      <c r="D200" s="210" t="s">
        <v>117</v>
      </c>
      <c r="E200" s="211" t="s">
        <v>302</v>
      </c>
      <c r="F200" s="212" t="s">
        <v>303</v>
      </c>
      <c r="G200" s="213" t="s">
        <v>135</v>
      </c>
      <c r="H200" s="214">
        <v>149.624</v>
      </c>
      <c r="I200" s="215"/>
      <c r="J200" s="216">
        <f>ROUND(I200*H200,2)</f>
        <v>0</v>
      </c>
      <c r="K200" s="212" t="s">
        <v>121</v>
      </c>
      <c r="L200" s="43"/>
      <c r="M200" s="217" t="s">
        <v>1</v>
      </c>
      <c r="N200" s="218" t="s">
        <v>40</v>
      </c>
      <c r="O200" s="90"/>
      <c r="P200" s="219">
        <f>O200*H200</f>
        <v>0</v>
      </c>
      <c r="Q200" s="219">
        <v>0.00013999999999999999</v>
      </c>
      <c r="R200" s="219">
        <f>Q200*H200</f>
        <v>0.020947359999999998</v>
      </c>
      <c r="S200" s="219">
        <v>0</v>
      </c>
      <c r="T200" s="220">
        <f>S200*H200</f>
        <v>0</v>
      </c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R200" s="221" t="s">
        <v>194</v>
      </c>
      <c r="AT200" s="221" t="s">
        <v>117</v>
      </c>
      <c r="AU200" s="221" t="s">
        <v>82</v>
      </c>
      <c r="AY200" s="16" t="s">
        <v>115</v>
      </c>
      <c r="BE200" s="222">
        <f>IF(N200="základní",J200,0)</f>
        <v>0</v>
      </c>
      <c r="BF200" s="222">
        <f>IF(N200="snížená",J200,0)</f>
        <v>0</v>
      </c>
      <c r="BG200" s="222">
        <f>IF(N200="zákl. přenesená",J200,0)</f>
        <v>0</v>
      </c>
      <c r="BH200" s="222">
        <f>IF(N200="sníž. přenesená",J200,0)</f>
        <v>0</v>
      </c>
      <c r="BI200" s="222">
        <f>IF(N200="nulová",J200,0)</f>
        <v>0</v>
      </c>
      <c r="BJ200" s="16" t="s">
        <v>80</v>
      </c>
      <c r="BK200" s="222">
        <f>ROUND(I200*H200,2)</f>
        <v>0</v>
      </c>
      <c r="BL200" s="16" t="s">
        <v>194</v>
      </c>
      <c r="BM200" s="221" t="s">
        <v>304</v>
      </c>
    </row>
    <row r="201" s="2" customFormat="1" ht="24.15" customHeight="1">
      <c r="A201" s="37"/>
      <c r="B201" s="38"/>
      <c r="C201" s="210" t="s">
        <v>305</v>
      </c>
      <c r="D201" s="210" t="s">
        <v>117</v>
      </c>
      <c r="E201" s="211" t="s">
        <v>306</v>
      </c>
      <c r="F201" s="212" t="s">
        <v>307</v>
      </c>
      <c r="G201" s="213" t="s">
        <v>135</v>
      </c>
      <c r="H201" s="214">
        <v>149.624</v>
      </c>
      <c r="I201" s="215"/>
      <c r="J201" s="216">
        <f>ROUND(I201*H201,2)</f>
        <v>0</v>
      </c>
      <c r="K201" s="212" t="s">
        <v>121</v>
      </c>
      <c r="L201" s="43"/>
      <c r="M201" s="217" t="s">
        <v>1</v>
      </c>
      <c r="N201" s="218" t="s">
        <v>40</v>
      </c>
      <c r="O201" s="90"/>
      <c r="P201" s="219">
        <f>O201*H201</f>
        <v>0</v>
      </c>
      <c r="Q201" s="219">
        <v>0.00025000000000000001</v>
      </c>
      <c r="R201" s="219">
        <f>Q201*H201</f>
        <v>0.037406000000000002</v>
      </c>
      <c r="S201" s="219">
        <v>0</v>
      </c>
      <c r="T201" s="220">
        <f>S201*H201</f>
        <v>0</v>
      </c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R201" s="221" t="s">
        <v>194</v>
      </c>
      <c r="AT201" s="221" t="s">
        <v>117</v>
      </c>
      <c r="AU201" s="221" t="s">
        <v>82</v>
      </c>
      <c r="AY201" s="16" t="s">
        <v>115</v>
      </c>
      <c r="BE201" s="222">
        <f>IF(N201="základní",J201,0)</f>
        <v>0</v>
      </c>
      <c r="BF201" s="222">
        <f>IF(N201="snížená",J201,0)</f>
        <v>0</v>
      </c>
      <c r="BG201" s="222">
        <f>IF(N201="zákl. přenesená",J201,0)</f>
        <v>0</v>
      </c>
      <c r="BH201" s="222">
        <f>IF(N201="sníž. přenesená",J201,0)</f>
        <v>0</v>
      </c>
      <c r="BI201" s="222">
        <f>IF(N201="nulová",J201,0)</f>
        <v>0</v>
      </c>
      <c r="BJ201" s="16" t="s">
        <v>80</v>
      </c>
      <c r="BK201" s="222">
        <f>ROUND(I201*H201,2)</f>
        <v>0</v>
      </c>
      <c r="BL201" s="16" t="s">
        <v>194</v>
      </c>
      <c r="BM201" s="221" t="s">
        <v>308</v>
      </c>
    </row>
    <row r="202" s="2" customFormat="1" ht="24.15" customHeight="1">
      <c r="A202" s="37"/>
      <c r="B202" s="38"/>
      <c r="C202" s="210" t="s">
        <v>309</v>
      </c>
      <c r="D202" s="210" t="s">
        <v>117</v>
      </c>
      <c r="E202" s="211" t="s">
        <v>310</v>
      </c>
      <c r="F202" s="212" t="s">
        <v>311</v>
      </c>
      <c r="G202" s="213" t="s">
        <v>135</v>
      </c>
      <c r="H202" s="214">
        <v>90.629999999999995</v>
      </c>
      <c r="I202" s="215"/>
      <c r="J202" s="216">
        <f>ROUND(I202*H202,2)</f>
        <v>0</v>
      </c>
      <c r="K202" s="212" t="s">
        <v>121</v>
      </c>
      <c r="L202" s="43"/>
      <c r="M202" s="217" t="s">
        <v>1</v>
      </c>
      <c r="N202" s="218" t="s">
        <v>40</v>
      </c>
      <c r="O202" s="90"/>
      <c r="P202" s="219">
        <f>O202*H202</f>
        <v>0</v>
      </c>
      <c r="Q202" s="219">
        <v>0.00025000000000000001</v>
      </c>
      <c r="R202" s="219">
        <f>Q202*H202</f>
        <v>0.022657500000000001</v>
      </c>
      <c r="S202" s="219">
        <v>0</v>
      </c>
      <c r="T202" s="220">
        <f>S202*H202</f>
        <v>0</v>
      </c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R202" s="221" t="s">
        <v>194</v>
      </c>
      <c r="AT202" s="221" t="s">
        <v>117</v>
      </c>
      <c r="AU202" s="221" t="s">
        <v>82</v>
      </c>
      <c r="AY202" s="16" t="s">
        <v>115</v>
      </c>
      <c r="BE202" s="222">
        <f>IF(N202="základní",J202,0)</f>
        <v>0</v>
      </c>
      <c r="BF202" s="222">
        <f>IF(N202="snížená",J202,0)</f>
        <v>0</v>
      </c>
      <c r="BG202" s="222">
        <f>IF(N202="zákl. přenesená",J202,0)</f>
        <v>0</v>
      </c>
      <c r="BH202" s="222">
        <f>IF(N202="sníž. přenesená",J202,0)</f>
        <v>0</v>
      </c>
      <c r="BI202" s="222">
        <f>IF(N202="nulová",J202,0)</f>
        <v>0</v>
      </c>
      <c r="BJ202" s="16" t="s">
        <v>80</v>
      </c>
      <c r="BK202" s="222">
        <f>ROUND(I202*H202,2)</f>
        <v>0</v>
      </c>
      <c r="BL202" s="16" t="s">
        <v>194</v>
      </c>
      <c r="BM202" s="221" t="s">
        <v>312</v>
      </c>
    </row>
    <row r="203" s="13" customFormat="1">
      <c r="A203" s="13"/>
      <c r="B203" s="223"/>
      <c r="C203" s="224"/>
      <c r="D203" s="225" t="s">
        <v>124</v>
      </c>
      <c r="E203" s="226" t="s">
        <v>1</v>
      </c>
      <c r="F203" s="227" t="s">
        <v>313</v>
      </c>
      <c r="G203" s="224"/>
      <c r="H203" s="228">
        <v>37.216000000000001</v>
      </c>
      <c r="I203" s="229"/>
      <c r="J203" s="224"/>
      <c r="K203" s="224"/>
      <c r="L203" s="230"/>
      <c r="M203" s="231"/>
      <c r="N203" s="232"/>
      <c r="O203" s="232"/>
      <c r="P203" s="232"/>
      <c r="Q203" s="232"/>
      <c r="R203" s="232"/>
      <c r="S203" s="232"/>
      <c r="T203" s="233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34" t="s">
        <v>124</v>
      </c>
      <c r="AU203" s="234" t="s">
        <v>82</v>
      </c>
      <c r="AV203" s="13" t="s">
        <v>82</v>
      </c>
      <c r="AW203" s="13" t="s">
        <v>32</v>
      </c>
      <c r="AX203" s="13" t="s">
        <v>75</v>
      </c>
      <c r="AY203" s="234" t="s">
        <v>115</v>
      </c>
    </row>
    <row r="204" s="13" customFormat="1">
      <c r="A204" s="13"/>
      <c r="B204" s="223"/>
      <c r="C204" s="224"/>
      <c r="D204" s="225" t="s">
        <v>124</v>
      </c>
      <c r="E204" s="226" t="s">
        <v>1</v>
      </c>
      <c r="F204" s="227" t="s">
        <v>314</v>
      </c>
      <c r="G204" s="224"/>
      <c r="H204" s="228">
        <v>44.863999999999997</v>
      </c>
      <c r="I204" s="229"/>
      <c r="J204" s="224"/>
      <c r="K204" s="224"/>
      <c r="L204" s="230"/>
      <c r="M204" s="231"/>
      <c r="N204" s="232"/>
      <c r="O204" s="232"/>
      <c r="P204" s="232"/>
      <c r="Q204" s="232"/>
      <c r="R204" s="232"/>
      <c r="S204" s="232"/>
      <c r="T204" s="233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34" t="s">
        <v>124</v>
      </c>
      <c r="AU204" s="234" t="s">
        <v>82</v>
      </c>
      <c r="AV204" s="13" t="s">
        <v>82</v>
      </c>
      <c r="AW204" s="13" t="s">
        <v>32</v>
      </c>
      <c r="AX204" s="13" t="s">
        <v>75</v>
      </c>
      <c r="AY204" s="234" t="s">
        <v>115</v>
      </c>
    </row>
    <row r="205" s="13" customFormat="1">
      <c r="A205" s="13"/>
      <c r="B205" s="223"/>
      <c r="C205" s="224"/>
      <c r="D205" s="225" t="s">
        <v>124</v>
      </c>
      <c r="E205" s="226" t="s">
        <v>1</v>
      </c>
      <c r="F205" s="227" t="s">
        <v>315</v>
      </c>
      <c r="G205" s="224"/>
      <c r="H205" s="228">
        <v>1.8</v>
      </c>
      <c r="I205" s="229"/>
      <c r="J205" s="224"/>
      <c r="K205" s="224"/>
      <c r="L205" s="230"/>
      <c r="M205" s="231"/>
      <c r="N205" s="232"/>
      <c r="O205" s="232"/>
      <c r="P205" s="232"/>
      <c r="Q205" s="232"/>
      <c r="R205" s="232"/>
      <c r="S205" s="232"/>
      <c r="T205" s="233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34" t="s">
        <v>124</v>
      </c>
      <c r="AU205" s="234" t="s">
        <v>82</v>
      </c>
      <c r="AV205" s="13" t="s">
        <v>82</v>
      </c>
      <c r="AW205" s="13" t="s">
        <v>32</v>
      </c>
      <c r="AX205" s="13" t="s">
        <v>75</v>
      </c>
      <c r="AY205" s="234" t="s">
        <v>115</v>
      </c>
    </row>
    <row r="206" s="13" customFormat="1">
      <c r="A206" s="13"/>
      <c r="B206" s="223"/>
      <c r="C206" s="224"/>
      <c r="D206" s="225" t="s">
        <v>124</v>
      </c>
      <c r="E206" s="226" t="s">
        <v>1</v>
      </c>
      <c r="F206" s="227" t="s">
        <v>316</v>
      </c>
      <c r="G206" s="224"/>
      <c r="H206" s="228">
        <v>6.75</v>
      </c>
      <c r="I206" s="229"/>
      <c r="J206" s="224"/>
      <c r="K206" s="224"/>
      <c r="L206" s="230"/>
      <c r="M206" s="231"/>
      <c r="N206" s="232"/>
      <c r="O206" s="232"/>
      <c r="P206" s="232"/>
      <c r="Q206" s="232"/>
      <c r="R206" s="232"/>
      <c r="S206" s="232"/>
      <c r="T206" s="233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34" t="s">
        <v>124</v>
      </c>
      <c r="AU206" s="234" t="s">
        <v>82</v>
      </c>
      <c r="AV206" s="13" t="s">
        <v>82</v>
      </c>
      <c r="AW206" s="13" t="s">
        <v>32</v>
      </c>
      <c r="AX206" s="13" t="s">
        <v>75</v>
      </c>
      <c r="AY206" s="234" t="s">
        <v>115</v>
      </c>
    </row>
    <row r="207" s="14" customFormat="1">
      <c r="A207" s="14"/>
      <c r="B207" s="235"/>
      <c r="C207" s="236"/>
      <c r="D207" s="225" t="s">
        <v>124</v>
      </c>
      <c r="E207" s="237" t="s">
        <v>1</v>
      </c>
      <c r="F207" s="238" t="s">
        <v>146</v>
      </c>
      <c r="G207" s="236"/>
      <c r="H207" s="239">
        <v>90.629999999999995</v>
      </c>
      <c r="I207" s="240"/>
      <c r="J207" s="236"/>
      <c r="K207" s="236"/>
      <c r="L207" s="241"/>
      <c r="M207" s="242"/>
      <c r="N207" s="243"/>
      <c r="O207" s="243"/>
      <c r="P207" s="243"/>
      <c r="Q207" s="243"/>
      <c r="R207" s="243"/>
      <c r="S207" s="243"/>
      <c r="T207" s="244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45" t="s">
        <v>124</v>
      </c>
      <c r="AU207" s="245" t="s">
        <v>82</v>
      </c>
      <c r="AV207" s="14" t="s">
        <v>122</v>
      </c>
      <c r="AW207" s="14" t="s">
        <v>32</v>
      </c>
      <c r="AX207" s="14" t="s">
        <v>80</v>
      </c>
      <c r="AY207" s="245" t="s">
        <v>115</v>
      </c>
    </row>
    <row r="208" s="2" customFormat="1" ht="16.5" customHeight="1">
      <c r="A208" s="37"/>
      <c r="B208" s="38"/>
      <c r="C208" s="210" t="s">
        <v>317</v>
      </c>
      <c r="D208" s="210" t="s">
        <v>117</v>
      </c>
      <c r="E208" s="211" t="s">
        <v>318</v>
      </c>
      <c r="F208" s="212" t="s">
        <v>319</v>
      </c>
      <c r="G208" s="213" t="s">
        <v>135</v>
      </c>
      <c r="H208" s="214">
        <v>90.629999999999995</v>
      </c>
      <c r="I208" s="215"/>
      <c r="J208" s="216">
        <f>ROUND(I208*H208,2)</f>
        <v>0</v>
      </c>
      <c r="K208" s="212" t="s">
        <v>121</v>
      </c>
      <c r="L208" s="43"/>
      <c r="M208" s="217" t="s">
        <v>1</v>
      </c>
      <c r="N208" s="218" t="s">
        <v>40</v>
      </c>
      <c r="O208" s="90"/>
      <c r="P208" s="219">
        <f>O208*H208</f>
        <v>0</v>
      </c>
      <c r="Q208" s="219">
        <v>0.00013999999999999999</v>
      </c>
      <c r="R208" s="219">
        <f>Q208*H208</f>
        <v>0.012688199999999998</v>
      </c>
      <c r="S208" s="219">
        <v>0</v>
      </c>
      <c r="T208" s="220">
        <f>S208*H208</f>
        <v>0</v>
      </c>
      <c r="U208" s="37"/>
      <c r="V208" s="37"/>
      <c r="W208" s="37"/>
      <c r="X208" s="37"/>
      <c r="Y208" s="37"/>
      <c r="Z208" s="37"/>
      <c r="AA208" s="37"/>
      <c r="AB208" s="37"/>
      <c r="AC208" s="37"/>
      <c r="AD208" s="37"/>
      <c r="AE208" s="37"/>
      <c r="AR208" s="221" t="s">
        <v>194</v>
      </c>
      <c r="AT208" s="221" t="s">
        <v>117</v>
      </c>
      <c r="AU208" s="221" t="s">
        <v>82</v>
      </c>
      <c r="AY208" s="16" t="s">
        <v>115</v>
      </c>
      <c r="BE208" s="222">
        <f>IF(N208="základní",J208,0)</f>
        <v>0</v>
      </c>
      <c r="BF208" s="222">
        <f>IF(N208="snížená",J208,0)</f>
        <v>0</v>
      </c>
      <c r="BG208" s="222">
        <f>IF(N208="zákl. přenesená",J208,0)</f>
        <v>0</v>
      </c>
      <c r="BH208" s="222">
        <f>IF(N208="sníž. přenesená",J208,0)</f>
        <v>0</v>
      </c>
      <c r="BI208" s="222">
        <f>IF(N208="nulová",J208,0)</f>
        <v>0</v>
      </c>
      <c r="BJ208" s="16" t="s">
        <v>80</v>
      </c>
      <c r="BK208" s="222">
        <f>ROUND(I208*H208,2)</f>
        <v>0</v>
      </c>
      <c r="BL208" s="16" t="s">
        <v>194</v>
      </c>
      <c r="BM208" s="221" t="s">
        <v>320</v>
      </c>
    </row>
    <row r="209" s="2" customFormat="1" ht="24.15" customHeight="1">
      <c r="A209" s="37"/>
      <c r="B209" s="38"/>
      <c r="C209" s="210" t="s">
        <v>321</v>
      </c>
      <c r="D209" s="210" t="s">
        <v>117</v>
      </c>
      <c r="E209" s="211" t="s">
        <v>322</v>
      </c>
      <c r="F209" s="212" t="s">
        <v>323</v>
      </c>
      <c r="G209" s="213" t="s">
        <v>135</v>
      </c>
      <c r="H209" s="214">
        <v>90.629999999999995</v>
      </c>
      <c r="I209" s="215"/>
      <c r="J209" s="216">
        <f>ROUND(I209*H209,2)</f>
        <v>0</v>
      </c>
      <c r="K209" s="212" t="s">
        <v>121</v>
      </c>
      <c r="L209" s="43"/>
      <c r="M209" s="217" t="s">
        <v>1</v>
      </c>
      <c r="N209" s="218" t="s">
        <v>40</v>
      </c>
      <c r="O209" s="90"/>
      <c r="P209" s="219">
        <f>O209*H209</f>
        <v>0</v>
      </c>
      <c r="Q209" s="219">
        <v>0.00020000000000000001</v>
      </c>
      <c r="R209" s="219">
        <f>Q209*H209</f>
        <v>0.018126</v>
      </c>
      <c r="S209" s="219">
        <v>0</v>
      </c>
      <c r="T209" s="220">
        <f>S209*H209</f>
        <v>0</v>
      </c>
      <c r="U209" s="37"/>
      <c r="V209" s="37"/>
      <c r="W209" s="37"/>
      <c r="X209" s="37"/>
      <c r="Y209" s="37"/>
      <c r="Z209" s="37"/>
      <c r="AA209" s="37"/>
      <c r="AB209" s="37"/>
      <c r="AC209" s="37"/>
      <c r="AD209" s="37"/>
      <c r="AE209" s="37"/>
      <c r="AR209" s="221" t="s">
        <v>194</v>
      </c>
      <c r="AT209" s="221" t="s">
        <v>117</v>
      </c>
      <c r="AU209" s="221" t="s">
        <v>82</v>
      </c>
      <c r="AY209" s="16" t="s">
        <v>115</v>
      </c>
      <c r="BE209" s="222">
        <f>IF(N209="základní",J209,0)</f>
        <v>0</v>
      </c>
      <c r="BF209" s="222">
        <f>IF(N209="snížená",J209,0)</f>
        <v>0</v>
      </c>
      <c r="BG209" s="222">
        <f>IF(N209="zákl. přenesená",J209,0)</f>
        <v>0</v>
      </c>
      <c r="BH209" s="222">
        <f>IF(N209="sníž. přenesená",J209,0)</f>
        <v>0</v>
      </c>
      <c r="BI209" s="222">
        <f>IF(N209="nulová",J209,0)</f>
        <v>0</v>
      </c>
      <c r="BJ209" s="16" t="s">
        <v>80</v>
      </c>
      <c r="BK209" s="222">
        <f>ROUND(I209*H209,2)</f>
        <v>0</v>
      </c>
      <c r="BL209" s="16" t="s">
        <v>194</v>
      </c>
      <c r="BM209" s="221" t="s">
        <v>324</v>
      </c>
    </row>
    <row r="210" s="2" customFormat="1" ht="24.15" customHeight="1">
      <c r="A210" s="37"/>
      <c r="B210" s="38"/>
      <c r="C210" s="210" t="s">
        <v>325</v>
      </c>
      <c r="D210" s="210" t="s">
        <v>117</v>
      </c>
      <c r="E210" s="211" t="s">
        <v>326</v>
      </c>
      <c r="F210" s="212" t="s">
        <v>327</v>
      </c>
      <c r="G210" s="213" t="s">
        <v>135</v>
      </c>
      <c r="H210" s="214">
        <v>90.629999999999995</v>
      </c>
      <c r="I210" s="215"/>
      <c r="J210" s="216">
        <f>ROUND(I210*H210,2)</f>
        <v>0</v>
      </c>
      <c r="K210" s="212" t="s">
        <v>121</v>
      </c>
      <c r="L210" s="43"/>
      <c r="M210" s="217" t="s">
        <v>1</v>
      </c>
      <c r="N210" s="218" t="s">
        <v>40</v>
      </c>
      <c r="O210" s="90"/>
      <c r="P210" s="219">
        <f>O210*H210</f>
        <v>0</v>
      </c>
      <c r="Q210" s="219">
        <v>0.00036000000000000002</v>
      </c>
      <c r="R210" s="219">
        <f>Q210*H210</f>
        <v>0.032626799999999997</v>
      </c>
      <c r="S210" s="219">
        <v>0</v>
      </c>
      <c r="T210" s="220">
        <f>S210*H210</f>
        <v>0</v>
      </c>
      <c r="U210" s="37"/>
      <c r="V210" s="37"/>
      <c r="W210" s="37"/>
      <c r="X210" s="37"/>
      <c r="Y210" s="37"/>
      <c r="Z210" s="37"/>
      <c r="AA210" s="37"/>
      <c r="AB210" s="37"/>
      <c r="AC210" s="37"/>
      <c r="AD210" s="37"/>
      <c r="AE210" s="37"/>
      <c r="AR210" s="221" t="s">
        <v>194</v>
      </c>
      <c r="AT210" s="221" t="s">
        <v>117</v>
      </c>
      <c r="AU210" s="221" t="s">
        <v>82</v>
      </c>
      <c r="AY210" s="16" t="s">
        <v>115</v>
      </c>
      <c r="BE210" s="222">
        <f>IF(N210="základní",J210,0)</f>
        <v>0</v>
      </c>
      <c r="BF210" s="222">
        <f>IF(N210="snížená",J210,0)</f>
        <v>0</v>
      </c>
      <c r="BG210" s="222">
        <f>IF(N210="zákl. přenesená",J210,0)</f>
        <v>0</v>
      </c>
      <c r="BH210" s="222">
        <f>IF(N210="sníž. přenesená",J210,0)</f>
        <v>0</v>
      </c>
      <c r="BI210" s="222">
        <f>IF(N210="nulová",J210,0)</f>
        <v>0</v>
      </c>
      <c r="BJ210" s="16" t="s">
        <v>80</v>
      </c>
      <c r="BK210" s="222">
        <f>ROUND(I210*H210,2)</f>
        <v>0</v>
      </c>
      <c r="BL210" s="16" t="s">
        <v>194</v>
      </c>
      <c r="BM210" s="221" t="s">
        <v>328</v>
      </c>
    </row>
    <row r="211" s="2" customFormat="1" ht="24.15" customHeight="1">
      <c r="A211" s="37"/>
      <c r="B211" s="38"/>
      <c r="C211" s="210" t="s">
        <v>329</v>
      </c>
      <c r="D211" s="210" t="s">
        <v>117</v>
      </c>
      <c r="E211" s="211" t="s">
        <v>330</v>
      </c>
      <c r="F211" s="212" t="s">
        <v>331</v>
      </c>
      <c r="G211" s="213" t="s">
        <v>135</v>
      </c>
      <c r="H211" s="214">
        <v>33.380000000000003</v>
      </c>
      <c r="I211" s="215"/>
      <c r="J211" s="216">
        <f>ROUND(I211*H211,2)</f>
        <v>0</v>
      </c>
      <c r="K211" s="212" t="s">
        <v>121</v>
      </c>
      <c r="L211" s="43"/>
      <c r="M211" s="217" t="s">
        <v>1</v>
      </c>
      <c r="N211" s="218" t="s">
        <v>40</v>
      </c>
      <c r="O211" s="90"/>
      <c r="P211" s="219">
        <f>O211*H211</f>
        <v>0</v>
      </c>
      <c r="Q211" s="219">
        <v>0.00038000000000000002</v>
      </c>
      <c r="R211" s="219">
        <f>Q211*H211</f>
        <v>0.012684400000000002</v>
      </c>
      <c r="S211" s="219">
        <v>0</v>
      </c>
      <c r="T211" s="220">
        <f>S211*H211</f>
        <v>0</v>
      </c>
      <c r="U211" s="37"/>
      <c r="V211" s="37"/>
      <c r="W211" s="37"/>
      <c r="X211" s="37"/>
      <c r="Y211" s="37"/>
      <c r="Z211" s="37"/>
      <c r="AA211" s="37"/>
      <c r="AB211" s="37"/>
      <c r="AC211" s="37"/>
      <c r="AD211" s="37"/>
      <c r="AE211" s="37"/>
      <c r="AR211" s="221" t="s">
        <v>194</v>
      </c>
      <c r="AT211" s="221" t="s">
        <v>117</v>
      </c>
      <c r="AU211" s="221" t="s">
        <v>82</v>
      </c>
      <c r="AY211" s="16" t="s">
        <v>115</v>
      </c>
      <c r="BE211" s="222">
        <f>IF(N211="základní",J211,0)</f>
        <v>0</v>
      </c>
      <c r="BF211" s="222">
        <f>IF(N211="snížená",J211,0)</f>
        <v>0</v>
      </c>
      <c r="BG211" s="222">
        <f>IF(N211="zákl. přenesená",J211,0)</f>
        <v>0</v>
      </c>
      <c r="BH211" s="222">
        <f>IF(N211="sníž. přenesená",J211,0)</f>
        <v>0</v>
      </c>
      <c r="BI211" s="222">
        <f>IF(N211="nulová",J211,0)</f>
        <v>0</v>
      </c>
      <c r="BJ211" s="16" t="s">
        <v>80</v>
      </c>
      <c r="BK211" s="222">
        <f>ROUND(I211*H211,2)</f>
        <v>0</v>
      </c>
      <c r="BL211" s="16" t="s">
        <v>194</v>
      </c>
      <c r="BM211" s="221" t="s">
        <v>332</v>
      </c>
    </row>
    <row r="212" s="13" customFormat="1">
      <c r="A212" s="13"/>
      <c r="B212" s="223"/>
      <c r="C212" s="224"/>
      <c r="D212" s="225" t="s">
        <v>124</v>
      </c>
      <c r="E212" s="226" t="s">
        <v>1</v>
      </c>
      <c r="F212" s="227" t="s">
        <v>333</v>
      </c>
      <c r="G212" s="224"/>
      <c r="H212" s="228">
        <v>33.380000000000003</v>
      </c>
      <c r="I212" s="229"/>
      <c r="J212" s="224"/>
      <c r="K212" s="224"/>
      <c r="L212" s="230"/>
      <c r="M212" s="231"/>
      <c r="N212" s="232"/>
      <c r="O212" s="232"/>
      <c r="P212" s="232"/>
      <c r="Q212" s="232"/>
      <c r="R212" s="232"/>
      <c r="S212" s="232"/>
      <c r="T212" s="233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34" t="s">
        <v>124</v>
      </c>
      <c r="AU212" s="234" t="s">
        <v>82</v>
      </c>
      <c r="AV212" s="13" t="s">
        <v>82</v>
      </c>
      <c r="AW212" s="13" t="s">
        <v>32</v>
      </c>
      <c r="AX212" s="13" t="s">
        <v>80</v>
      </c>
      <c r="AY212" s="234" t="s">
        <v>115</v>
      </c>
    </row>
    <row r="213" s="2" customFormat="1" ht="24.15" customHeight="1">
      <c r="A213" s="37"/>
      <c r="B213" s="38"/>
      <c r="C213" s="210" t="s">
        <v>334</v>
      </c>
      <c r="D213" s="210" t="s">
        <v>117</v>
      </c>
      <c r="E213" s="211" t="s">
        <v>335</v>
      </c>
      <c r="F213" s="212" t="s">
        <v>336</v>
      </c>
      <c r="G213" s="213" t="s">
        <v>135</v>
      </c>
      <c r="H213" s="214">
        <v>33.380000000000003</v>
      </c>
      <c r="I213" s="215"/>
      <c r="J213" s="216">
        <f>ROUND(I213*H213,2)</f>
        <v>0</v>
      </c>
      <c r="K213" s="212" t="s">
        <v>121</v>
      </c>
      <c r="L213" s="43"/>
      <c r="M213" s="217" t="s">
        <v>1</v>
      </c>
      <c r="N213" s="218" t="s">
        <v>40</v>
      </c>
      <c r="O213" s="90"/>
      <c r="P213" s="219">
        <f>O213*H213</f>
        <v>0</v>
      </c>
      <c r="Q213" s="219">
        <v>0.00016000000000000001</v>
      </c>
      <c r="R213" s="219">
        <f>Q213*H213</f>
        <v>0.0053408000000000006</v>
      </c>
      <c r="S213" s="219">
        <v>0</v>
      </c>
      <c r="T213" s="220">
        <f>S213*H213</f>
        <v>0</v>
      </c>
      <c r="U213" s="37"/>
      <c r="V213" s="37"/>
      <c r="W213" s="37"/>
      <c r="X213" s="37"/>
      <c r="Y213" s="37"/>
      <c r="Z213" s="37"/>
      <c r="AA213" s="37"/>
      <c r="AB213" s="37"/>
      <c r="AC213" s="37"/>
      <c r="AD213" s="37"/>
      <c r="AE213" s="37"/>
      <c r="AR213" s="221" t="s">
        <v>194</v>
      </c>
      <c r="AT213" s="221" t="s">
        <v>117</v>
      </c>
      <c r="AU213" s="221" t="s">
        <v>82</v>
      </c>
      <c r="AY213" s="16" t="s">
        <v>115</v>
      </c>
      <c r="BE213" s="222">
        <f>IF(N213="základní",J213,0)</f>
        <v>0</v>
      </c>
      <c r="BF213" s="222">
        <f>IF(N213="snížená",J213,0)</f>
        <v>0</v>
      </c>
      <c r="BG213" s="222">
        <f>IF(N213="zákl. přenesená",J213,0)</f>
        <v>0</v>
      </c>
      <c r="BH213" s="222">
        <f>IF(N213="sníž. přenesená",J213,0)</f>
        <v>0</v>
      </c>
      <c r="BI213" s="222">
        <f>IF(N213="nulová",J213,0)</f>
        <v>0</v>
      </c>
      <c r="BJ213" s="16" t="s">
        <v>80</v>
      </c>
      <c r="BK213" s="222">
        <f>ROUND(I213*H213,2)</f>
        <v>0</v>
      </c>
      <c r="BL213" s="16" t="s">
        <v>194</v>
      </c>
      <c r="BM213" s="221" t="s">
        <v>337</v>
      </c>
    </row>
    <row r="214" s="13" customFormat="1">
      <c r="A214" s="13"/>
      <c r="B214" s="223"/>
      <c r="C214" s="224"/>
      <c r="D214" s="225" t="s">
        <v>124</v>
      </c>
      <c r="E214" s="226" t="s">
        <v>1</v>
      </c>
      <c r="F214" s="227" t="s">
        <v>338</v>
      </c>
      <c r="G214" s="224"/>
      <c r="H214" s="228">
        <v>33.380000000000003</v>
      </c>
      <c r="I214" s="229"/>
      <c r="J214" s="224"/>
      <c r="K214" s="224"/>
      <c r="L214" s="230"/>
      <c r="M214" s="231"/>
      <c r="N214" s="232"/>
      <c r="O214" s="232"/>
      <c r="P214" s="232"/>
      <c r="Q214" s="232"/>
      <c r="R214" s="232"/>
      <c r="S214" s="232"/>
      <c r="T214" s="233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34" t="s">
        <v>124</v>
      </c>
      <c r="AU214" s="234" t="s">
        <v>82</v>
      </c>
      <c r="AV214" s="13" t="s">
        <v>82</v>
      </c>
      <c r="AW214" s="13" t="s">
        <v>32</v>
      </c>
      <c r="AX214" s="13" t="s">
        <v>80</v>
      </c>
      <c r="AY214" s="234" t="s">
        <v>115</v>
      </c>
    </row>
    <row r="215" s="2" customFormat="1" ht="24.15" customHeight="1">
      <c r="A215" s="37"/>
      <c r="B215" s="38"/>
      <c r="C215" s="210" t="s">
        <v>339</v>
      </c>
      <c r="D215" s="210" t="s">
        <v>117</v>
      </c>
      <c r="E215" s="211" t="s">
        <v>340</v>
      </c>
      <c r="F215" s="212" t="s">
        <v>341</v>
      </c>
      <c r="G215" s="213" t="s">
        <v>135</v>
      </c>
      <c r="H215" s="214">
        <v>33.380000000000003</v>
      </c>
      <c r="I215" s="215"/>
      <c r="J215" s="216">
        <f>ROUND(I215*H215,2)</f>
        <v>0</v>
      </c>
      <c r="K215" s="212" t="s">
        <v>121</v>
      </c>
      <c r="L215" s="43"/>
      <c r="M215" s="217" t="s">
        <v>1</v>
      </c>
      <c r="N215" s="218" t="s">
        <v>40</v>
      </c>
      <c r="O215" s="90"/>
      <c r="P215" s="219">
        <f>O215*H215</f>
        <v>0</v>
      </c>
      <c r="Q215" s="219">
        <v>0.00010000000000000001</v>
      </c>
      <c r="R215" s="219">
        <f>Q215*H215</f>
        <v>0.0033380000000000003</v>
      </c>
      <c r="S215" s="219">
        <v>0</v>
      </c>
      <c r="T215" s="220">
        <f>S215*H215</f>
        <v>0</v>
      </c>
      <c r="U215" s="37"/>
      <c r="V215" s="37"/>
      <c r="W215" s="37"/>
      <c r="X215" s="37"/>
      <c r="Y215" s="37"/>
      <c r="Z215" s="37"/>
      <c r="AA215" s="37"/>
      <c r="AB215" s="37"/>
      <c r="AC215" s="37"/>
      <c r="AD215" s="37"/>
      <c r="AE215" s="37"/>
      <c r="AR215" s="221" t="s">
        <v>194</v>
      </c>
      <c r="AT215" s="221" t="s">
        <v>117</v>
      </c>
      <c r="AU215" s="221" t="s">
        <v>82</v>
      </c>
      <c r="AY215" s="16" t="s">
        <v>115</v>
      </c>
      <c r="BE215" s="222">
        <f>IF(N215="základní",J215,0)</f>
        <v>0</v>
      </c>
      <c r="BF215" s="222">
        <f>IF(N215="snížená",J215,0)</f>
        <v>0</v>
      </c>
      <c r="BG215" s="222">
        <f>IF(N215="zákl. přenesená",J215,0)</f>
        <v>0</v>
      </c>
      <c r="BH215" s="222">
        <f>IF(N215="sníž. přenesená",J215,0)</f>
        <v>0</v>
      </c>
      <c r="BI215" s="222">
        <f>IF(N215="nulová",J215,0)</f>
        <v>0</v>
      </c>
      <c r="BJ215" s="16" t="s">
        <v>80</v>
      </c>
      <c r="BK215" s="222">
        <f>ROUND(I215*H215,2)</f>
        <v>0</v>
      </c>
      <c r="BL215" s="16" t="s">
        <v>194</v>
      </c>
      <c r="BM215" s="221" t="s">
        <v>342</v>
      </c>
    </row>
    <row r="216" s="13" customFormat="1">
      <c r="A216" s="13"/>
      <c r="B216" s="223"/>
      <c r="C216" s="224"/>
      <c r="D216" s="225" t="s">
        <v>124</v>
      </c>
      <c r="E216" s="226" t="s">
        <v>1</v>
      </c>
      <c r="F216" s="227" t="s">
        <v>338</v>
      </c>
      <c r="G216" s="224"/>
      <c r="H216" s="228">
        <v>33.380000000000003</v>
      </c>
      <c r="I216" s="229"/>
      <c r="J216" s="224"/>
      <c r="K216" s="224"/>
      <c r="L216" s="230"/>
      <c r="M216" s="231"/>
      <c r="N216" s="232"/>
      <c r="O216" s="232"/>
      <c r="P216" s="232"/>
      <c r="Q216" s="232"/>
      <c r="R216" s="232"/>
      <c r="S216" s="232"/>
      <c r="T216" s="233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34" t="s">
        <v>124</v>
      </c>
      <c r="AU216" s="234" t="s">
        <v>82</v>
      </c>
      <c r="AV216" s="13" t="s">
        <v>82</v>
      </c>
      <c r="AW216" s="13" t="s">
        <v>32</v>
      </c>
      <c r="AX216" s="13" t="s">
        <v>80</v>
      </c>
      <c r="AY216" s="234" t="s">
        <v>115</v>
      </c>
    </row>
    <row r="217" s="2" customFormat="1" ht="24.15" customHeight="1">
      <c r="A217" s="37"/>
      <c r="B217" s="38"/>
      <c r="C217" s="210" t="s">
        <v>343</v>
      </c>
      <c r="D217" s="210" t="s">
        <v>117</v>
      </c>
      <c r="E217" s="211" t="s">
        <v>344</v>
      </c>
      <c r="F217" s="212" t="s">
        <v>345</v>
      </c>
      <c r="G217" s="213" t="s">
        <v>135</v>
      </c>
      <c r="H217" s="214">
        <v>33.380000000000003</v>
      </c>
      <c r="I217" s="215"/>
      <c r="J217" s="216">
        <f>ROUND(I217*H217,2)</f>
        <v>0</v>
      </c>
      <c r="K217" s="212" t="s">
        <v>121</v>
      </c>
      <c r="L217" s="43"/>
      <c r="M217" s="217" t="s">
        <v>1</v>
      </c>
      <c r="N217" s="218" t="s">
        <v>40</v>
      </c>
      <c r="O217" s="90"/>
      <c r="P217" s="219">
        <f>O217*H217</f>
        <v>0</v>
      </c>
      <c r="Q217" s="219">
        <v>0.00027</v>
      </c>
      <c r="R217" s="219">
        <f>Q217*H217</f>
        <v>0.0090126000000000008</v>
      </c>
      <c r="S217" s="219">
        <v>0</v>
      </c>
      <c r="T217" s="220">
        <f>S217*H217</f>
        <v>0</v>
      </c>
      <c r="U217" s="37"/>
      <c r="V217" s="37"/>
      <c r="W217" s="37"/>
      <c r="X217" s="37"/>
      <c r="Y217" s="37"/>
      <c r="Z217" s="37"/>
      <c r="AA217" s="37"/>
      <c r="AB217" s="37"/>
      <c r="AC217" s="37"/>
      <c r="AD217" s="37"/>
      <c r="AE217" s="37"/>
      <c r="AR217" s="221" t="s">
        <v>194</v>
      </c>
      <c r="AT217" s="221" t="s">
        <v>117</v>
      </c>
      <c r="AU217" s="221" t="s">
        <v>82</v>
      </c>
      <c r="AY217" s="16" t="s">
        <v>115</v>
      </c>
      <c r="BE217" s="222">
        <f>IF(N217="základní",J217,0)</f>
        <v>0</v>
      </c>
      <c r="BF217" s="222">
        <f>IF(N217="snížená",J217,0)</f>
        <v>0</v>
      </c>
      <c r="BG217" s="222">
        <f>IF(N217="zákl. přenesená",J217,0)</f>
        <v>0</v>
      </c>
      <c r="BH217" s="222">
        <f>IF(N217="sníž. přenesená",J217,0)</f>
        <v>0</v>
      </c>
      <c r="BI217" s="222">
        <f>IF(N217="nulová",J217,0)</f>
        <v>0</v>
      </c>
      <c r="BJ217" s="16" t="s">
        <v>80</v>
      </c>
      <c r="BK217" s="222">
        <f>ROUND(I217*H217,2)</f>
        <v>0</v>
      </c>
      <c r="BL217" s="16" t="s">
        <v>194</v>
      </c>
      <c r="BM217" s="221" t="s">
        <v>346</v>
      </c>
    </row>
    <row r="218" s="12" customFormat="1" ht="25.92" customHeight="1">
      <c r="A218" s="12"/>
      <c r="B218" s="194"/>
      <c r="C218" s="195"/>
      <c r="D218" s="196" t="s">
        <v>74</v>
      </c>
      <c r="E218" s="197" t="s">
        <v>347</v>
      </c>
      <c r="F218" s="197" t="s">
        <v>348</v>
      </c>
      <c r="G218" s="195"/>
      <c r="H218" s="195"/>
      <c r="I218" s="198"/>
      <c r="J218" s="199">
        <f>BK218</f>
        <v>0</v>
      </c>
      <c r="K218" s="195"/>
      <c r="L218" s="200"/>
      <c r="M218" s="201"/>
      <c r="N218" s="202"/>
      <c r="O218" s="202"/>
      <c r="P218" s="203">
        <f>P219</f>
        <v>0</v>
      </c>
      <c r="Q218" s="202"/>
      <c r="R218" s="203">
        <f>R219</f>
        <v>0</v>
      </c>
      <c r="S218" s="202"/>
      <c r="T218" s="204">
        <f>T219</f>
        <v>0</v>
      </c>
      <c r="U218" s="12"/>
      <c r="V218" s="12"/>
      <c r="W218" s="12"/>
      <c r="X218" s="12"/>
      <c r="Y218" s="12"/>
      <c r="Z218" s="12"/>
      <c r="AA218" s="12"/>
      <c r="AB218" s="12"/>
      <c r="AC218" s="12"/>
      <c r="AD218" s="12"/>
      <c r="AE218" s="12"/>
      <c r="AR218" s="205" t="s">
        <v>140</v>
      </c>
      <c r="AT218" s="206" t="s">
        <v>74</v>
      </c>
      <c r="AU218" s="206" t="s">
        <v>75</v>
      </c>
      <c r="AY218" s="205" t="s">
        <v>115</v>
      </c>
      <c r="BK218" s="207">
        <f>BK219</f>
        <v>0</v>
      </c>
    </row>
    <row r="219" s="12" customFormat="1" ht="22.8" customHeight="1">
      <c r="A219" s="12"/>
      <c r="B219" s="194"/>
      <c r="C219" s="195"/>
      <c r="D219" s="196" t="s">
        <v>74</v>
      </c>
      <c r="E219" s="208" t="s">
        <v>349</v>
      </c>
      <c r="F219" s="208" t="s">
        <v>350</v>
      </c>
      <c r="G219" s="195"/>
      <c r="H219" s="195"/>
      <c r="I219" s="198"/>
      <c r="J219" s="209">
        <f>BK219</f>
        <v>0</v>
      </c>
      <c r="K219" s="195"/>
      <c r="L219" s="200"/>
      <c r="M219" s="201"/>
      <c r="N219" s="202"/>
      <c r="O219" s="202"/>
      <c r="P219" s="203">
        <f>P220</f>
        <v>0</v>
      </c>
      <c r="Q219" s="202"/>
      <c r="R219" s="203">
        <f>R220</f>
        <v>0</v>
      </c>
      <c r="S219" s="202"/>
      <c r="T219" s="204">
        <f>T220</f>
        <v>0</v>
      </c>
      <c r="U219" s="12"/>
      <c r="V219" s="12"/>
      <c r="W219" s="12"/>
      <c r="X219" s="12"/>
      <c r="Y219" s="12"/>
      <c r="Z219" s="12"/>
      <c r="AA219" s="12"/>
      <c r="AB219" s="12"/>
      <c r="AC219" s="12"/>
      <c r="AD219" s="12"/>
      <c r="AE219" s="12"/>
      <c r="AR219" s="205" t="s">
        <v>140</v>
      </c>
      <c r="AT219" s="206" t="s">
        <v>74</v>
      </c>
      <c r="AU219" s="206" t="s">
        <v>80</v>
      </c>
      <c r="AY219" s="205" t="s">
        <v>115</v>
      </c>
      <c r="BK219" s="207">
        <f>BK220</f>
        <v>0</v>
      </c>
    </row>
    <row r="220" s="2" customFormat="1" ht="16.5" customHeight="1">
      <c r="A220" s="37"/>
      <c r="B220" s="38"/>
      <c r="C220" s="210" t="s">
        <v>351</v>
      </c>
      <c r="D220" s="210" t="s">
        <v>117</v>
      </c>
      <c r="E220" s="211" t="s">
        <v>352</v>
      </c>
      <c r="F220" s="212" t="s">
        <v>353</v>
      </c>
      <c r="G220" s="213" t="s">
        <v>173</v>
      </c>
      <c r="H220" s="214">
        <v>1</v>
      </c>
      <c r="I220" s="215"/>
      <c r="J220" s="216">
        <f>ROUND(I220*H220,2)</f>
        <v>0</v>
      </c>
      <c r="K220" s="212" t="s">
        <v>121</v>
      </c>
      <c r="L220" s="43"/>
      <c r="M220" s="247" t="s">
        <v>1</v>
      </c>
      <c r="N220" s="248" t="s">
        <v>40</v>
      </c>
      <c r="O220" s="249"/>
      <c r="P220" s="250">
        <f>O220*H220</f>
        <v>0</v>
      </c>
      <c r="Q220" s="250">
        <v>0</v>
      </c>
      <c r="R220" s="250">
        <f>Q220*H220</f>
        <v>0</v>
      </c>
      <c r="S220" s="250">
        <v>0</v>
      </c>
      <c r="T220" s="251">
        <f>S220*H220</f>
        <v>0</v>
      </c>
      <c r="U220" s="37"/>
      <c r="V220" s="37"/>
      <c r="W220" s="37"/>
      <c r="X220" s="37"/>
      <c r="Y220" s="37"/>
      <c r="Z220" s="37"/>
      <c r="AA220" s="37"/>
      <c r="AB220" s="37"/>
      <c r="AC220" s="37"/>
      <c r="AD220" s="37"/>
      <c r="AE220" s="37"/>
      <c r="AR220" s="221" t="s">
        <v>354</v>
      </c>
      <c r="AT220" s="221" t="s">
        <v>117</v>
      </c>
      <c r="AU220" s="221" t="s">
        <v>82</v>
      </c>
      <c r="AY220" s="16" t="s">
        <v>115</v>
      </c>
      <c r="BE220" s="222">
        <f>IF(N220="základní",J220,0)</f>
        <v>0</v>
      </c>
      <c r="BF220" s="222">
        <f>IF(N220="snížená",J220,0)</f>
        <v>0</v>
      </c>
      <c r="BG220" s="222">
        <f>IF(N220="zákl. přenesená",J220,0)</f>
        <v>0</v>
      </c>
      <c r="BH220" s="222">
        <f>IF(N220="sníž. přenesená",J220,0)</f>
        <v>0</v>
      </c>
      <c r="BI220" s="222">
        <f>IF(N220="nulová",J220,0)</f>
        <v>0</v>
      </c>
      <c r="BJ220" s="16" t="s">
        <v>80</v>
      </c>
      <c r="BK220" s="222">
        <f>ROUND(I220*H220,2)</f>
        <v>0</v>
      </c>
      <c r="BL220" s="16" t="s">
        <v>354</v>
      </c>
      <c r="BM220" s="221" t="s">
        <v>355</v>
      </c>
    </row>
    <row r="221" s="2" customFormat="1" ht="6.96" customHeight="1">
      <c r="A221" s="37"/>
      <c r="B221" s="65"/>
      <c r="C221" s="66"/>
      <c r="D221" s="66"/>
      <c r="E221" s="66"/>
      <c r="F221" s="66"/>
      <c r="G221" s="66"/>
      <c r="H221" s="66"/>
      <c r="I221" s="66"/>
      <c r="J221" s="66"/>
      <c r="K221" s="66"/>
      <c r="L221" s="43"/>
      <c r="M221" s="37"/>
      <c r="O221" s="37"/>
      <c r="P221" s="37"/>
      <c r="Q221" s="37"/>
      <c r="R221" s="37"/>
      <c r="S221" s="37"/>
      <c r="T221" s="37"/>
      <c r="U221" s="37"/>
      <c r="V221" s="37"/>
      <c r="W221" s="37"/>
      <c r="X221" s="37"/>
      <c r="Y221" s="37"/>
      <c r="Z221" s="37"/>
      <c r="AA221" s="37"/>
      <c r="AB221" s="37"/>
      <c r="AC221" s="37"/>
      <c r="AD221" s="37"/>
      <c r="AE221" s="37"/>
    </row>
  </sheetData>
  <sheetProtection sheet="1" autoFilter="0" formatColumns="0" formatRows="0" objects="1" scenarios="1" spinCount="100000" saltValue="a+tVu3oFEOTJ/dSz/Vx+8235QzM0wO6pbF7D/nislTjqkiXDosJQ2+nINHTeqTo22e7+T14ovYdHXzZeRvb4Cg==" hashValue="YaqgT+Iw+IJ3OS42l/oII7pXx5H3JVKo5xbFaOqMxAfLgLYejELCHbMJTZvYp12ZFEshFMYKByh5hjy7BrMzig==" algorithmName="SHA-512" password="CC35"/>
  <autoFilter ref="C122:K220"/>
  <mergeCells count="6">
    <mergeCell ref="E7:H7"/>
    <mergeCell ref="E16:H16"/>
    <mergeCell ref="E25:H25"/>
    <mergeCell ref="E85:H85"/>
    <mergeCell ref="E115:H11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DESKTOP-VKVVR07\Eva</dc:creator>
  <cp:lastModifiedBy>DESKTOP-VKVVR07\Eva</cp:lastModifiedBy>
  <dcterms:created xsi:type="dcterms:W3CDTF">2025-04-08T07:59:07Z</dcterms:created>
  <dcterms:modified xsi:type="dcterms:W3CDTF">2025-04-08T07:59:08Z</dcterms:modified>
</cp:coreProperties>
</file>